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FEBA41E-0056-4736-9E92-3B3790FFD18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Лист1" sheetId="1" r:id="rId1"/>
  </sheets>
  <definedNames>
    <definedName name="_xlnm.Print_Area" localSheetId="0">Лист1!$A$1:$K$54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D25" i="1"/>
  <c r="D20" i="1"/>
  <c r="D29" i="1"/>
  <c r="E23" i="1" l="1"/>
  <c r="G16" i="1"/>
  <c r="H16" i="1"/>
  <c r="I16" i="1"/>
  <c r="J16" i="1"/>
  <c r="G20" i="1"/>
  <c r="H20" i="1"/>
  <c r="I20" i="1"/>
  <c r="J20" i="1"/>
  <c r="K20" i="1"/>
  <c r="K16" i="1"/>
  <c r="D33" i="1"/>
  <c r="D42" i="1"/>
  <c r="D38" i="1"/>
  <c r="G23" i="1" l="1"/>
  <c r="H23" i="1"/>
  <c r="I23" i="1"/>
  <c r="J23" i="1"/>
  <c r="K23" i="1"/>
  <c r="F23" i="1" l="1"/>
  <c r="B13" i="1"/>
  <c r="F32" i="1"/>
  <c r="F36" i="1" s="1"/>
  <c r="E48" i="1"/>
  <c r="D23" i="1"/>
  <c r="F48" i="1"/>
  <c r="E47" i="1"/>
  <c r="F47" i="1"/>
  <c r="D47" i="1"/>
  <c r="D34" i="1"/>
  <c r="I22" i="1"/>
  <c r="G22" i="1"/>
  <c r="E32" i="1"/>
  <c r="E37" i="1" s="1"/>
  <c r="E40" i="1" s="1"/>
  <c r="E46" i="1" l="1"/>
  <c r="E50" i="1" s="1"/>
  <c r="E36" i="1"/>
  <c r="F46" i="1"/>
  <c r="F50" i="1" s="1"/>
  <c r="E41" i="1"/>
  <c r="D24" i="1"/>
  <c r="D22" i="1"/>
  <c r="F37" i="1"/>
  <c r="E45" i="1" l="1"/>
  <c r="E44" i="1"/>
  <c r="E49" i="1" s="1"/>
  <c r="E51" i="1" s="1"/>
  <c r="F40" i="1"/>
  <c r="F41" i="1"/>
  <c r="D28" i="1"/>
  <c r="D27" i="1"/>
  <c r="D46" i="1"/>
  <c r="D32" i="1" l="1"/>
  <c r="D36" i="1" s="1"/>
  <c r="D31" i="1"/>
  <c r="F44" i="1"/>
  <c r="F49" i="1" s="1"/>
  <c r="F51" i="1" s="1"/>
  <c r="F45" i="1"/>
  <c r="D37" i="1" l="1"/>
  <c r="D41" i="1" l="1"/>
  <c r="D40" i="1"/>
  <c r="D45" i="1" l="1"/>
  <c r="D44" i="1" l="1"/>
  <c r="D49" i="1" s="1"/>
  <c r="D51" i="1" s="1"/>
  <c r="D48" i="1"/>
</calcChain>
</file>

<file path=xl/sharedStrings.xml><?xml version="1.0" encoding="utf-8"?>
<sst xmlns="http://schemas.openxmlformats.org/spreadsheetml/2006/main" count="104" uniqueCount="69">
  <si>
    <t>Серия</t>
  </si>
  <si>
    <t>Годен до</t>
  </si>
  <si>
    <t>Цех №</t>
  </si>
  <si>
    <t>Наименование сырья, упаковочного материала и НД / Name of raw materials, packaging material and ND</t>
  </si>
  <si>
    <t>Сырьё</t>
  </si>
  <si>
    <t>мл</t>
  </si>
  <si>
    <t>Единица измерения</t>
  </si>
  <si>
    <t>шт</t>
  </si>
  <si>
    <t>Дата производства</t>
  </si>
  <si>
    <t>Возврат на склад / Return to warehouse</t>
  </si>
  <si>
    <t>Остаток с предыдущей серии /Remaining from the previous series</t>
  </si>
  <si>
    <t>Теор расход по норме/ Theor consumption rate</t>
  </si>
  <si>
    <t>Потерие по траспортировке и декартонирования  / Loss on transportation and decartoning</t>
  </si>
  <si>
    <t>Поступило /Received</t>
  </si>
  <si>
    <t>Брак в процессе / marriage in progress</t>
  </si>
  <si>
    <t>Заводской брак /Manufacturing defects</t>
  </si>
  <si>
    <t>Использовано для серии/ Used for series</t>
  </si>
  <si>
    <t>Разинца / Razintsa</t>
  </si>
  <si>
    <t>Остаток после серии /Remainder after series</t>
  </si>
  <si>
    <t>Потери факт* / Loss fact*</t>
  </si>
  <si>
    <t>Реглам.% потерь / Reg.% loss</t>
  </si>
  <si>
    <t>Фактич.% потерь / Actual % loss</t>
  </si>
  <si>
    <t>Приготовление раствора / Preparation of the solution</t>
  </si>
  <si>
    <t>Отбор для анализа / Selection for analysis</t>
  </si>
  <si>
    <t xml:space="preserve">Примечание: </t>
  </si>
  <si>
    <t xml:space="preserve">Розлив  / Filling </t>
  </si>
  <si>
    <t>Поступило</t>
  </si>
  <si>
    <t>Потери* / Losses*</t>
  </si>
  <si>
    <t>Светоконтроль / Visual control</t>
  </si>
  <si>
    <t>пом. директора произво-ного отдела</t>
  </si>
  <si>
    <t>Нач.смена</t>
  </si>
  <si>
    <t>PFS</t>
  </si>
  <si>
    <t>1мл лонг. Шприц цилиндра, № серии, производитель /1ml long. syringe cylinder, batch number, manufacturer</t>
  </si>
  <si>
    <t>ИТОГО</t>
  </si>
  <si>
    <t>ООО "ZUMA-PHARM"</t>
  </si>
  <si>
    <t>П-3 Ф-1А</t>
  </si>
  <si>
    <t xml:space="preserve">Реглам.(кг,шт) потерь </t>
  </si>
  <si>
    <t xml:space="preserve">Фактич.(кг,шт) потерь </t>
  </si>
  <si>
    <t>Регламентир.нормы потерь</t>
  </si>
  <si>
    <t>Факти. потери при производстве</t>
  </si>
  <si>
    <t>Заклчения</t>
  </si>
  <si>
    <t>кг, шт</t>
  </si>
  <si>
    <t>%</t>
  </si>
  <si>
    <t xml:space="preserve"> субс. Эноксопарин содиум ЕР 10.5</t>
  </si>
  <si>
    <t>1мл лонг  стопор, (Шприцы) (Disposable Syringe Stopper 1 ml Long 27G 1/2)</t>
  </si>
  <si>
    <t xml:space="preserve">Hisomiddinova R,  Vahobova N, Bahromova K, Raxmatova Z,  </t>
  </si>
  <si>
    <t>_________________</t>
  </si>
  <si>
    <t>QC/Micro</t>
  </si>
  <si>
    <t>Shift manager Sodiqov Jahongir</t>
  </si>
  <si>
    <t>Sayriddinov Murod</t>
  </si>
  <si>
    <t xml:space="preserve"> </t>
  </si>
  <si>
    <t>материальный бухгалтер</t>
  </si>
  <si>
    <t>Якубов Ш</t>
  </si>
  <si>
    <t>Перчатки не стерильные</t>
  </si>
  <si>
    <t>Перчатки  стерильные</t>
  </si>
  <si>
    <t xml:space="preserve">_______  __________________2025 г. </t>
  </si>
  <si>
    <t>директор  ______________Адилов Ж.</t>
  </si>
  <si>
    <t>Директор по фин. вопросам</t>
  </si>
  <si>
    <t>Фозилов Н</t>
  </si>
  <si>
    <t>10L</t>
  </si>
  <si>
    <t>0</t>
  </si>
  <si>
    <t>Маска  лицевая гигиеническая</t>
  </si>
  <si>
    <t>Silicone tube 6.4mm ID x 11.2mm OD, wall thickness 3.0mm (50-100 ml)</t>
  </si>
  <si>
    <t xml:space="preserve">                                                       ENP 0072502  0,4 мл  (в объеме 0,4  мл)</t>
  </si>
  <si>
    <t>ENP0072502</t>
  </si>
  <si>
    <t>Тряпки трикотажные белые 9х9</t>
  </si>
  <si>
    <t>BAKHTIYAROV AHMADJON</t>
  </si>
  <si>
    <t>SODIQOV JAHONGIR</t>
  </si>
  <si>
    <t>NISHONOV SHAXZOD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</si>
</sst>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\.mm\.yyyy"/>
    <numFmt numFmtId="165" formatCode="0.0000"/>
    <numFmt numFmtId="166" formatCode="0.0"/>
    <numFmt numFmtId="167" formatCode="0.000"/>
    <numFmt numFmtId="168" formatCode="0.000000"/>
    <numFmt numFmtId="169" formatCode="0.0%"/>
    <numFmt numFmtId="170" formatCode="0.00000"/>
    <numFmt numFmtId="171" formatCode="0.000%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9"/>
      <name val="Arial Cyr"/>
      <charset val="204"/>
    </font>
    <font>
      <sz val="7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5">
    <xf numFmtId="0" fontId="0" fillId="0" borderId="0" xfId="0"/>
    <xf numFmtId="0" fontId="2" fillId="3" borderId="0" xfId="0" applyFont="1" applyFill="1" applyAlignment="1">
      <alignment horizontal="center"/>
    </xf>
    <xf numFmtId="0" fontId="0" fillId="3" borderId="0" xfId="0" applyFill="1"/>
    <xf numFmtId="0" fontId="10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0" borderId="3" xfId="0" applyBorder="1"/>
    <xf numFmtId="49" fontId="0" fillId="3" borderId="3" xfId="0" applyNumberForma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0" fillId="0" borderId="3" xfId="0" applyBorder="1" applyAlignment="1">
      <alignment horizontal="right"/>
    </xf>
    <xf numFmtId="1" fontId="0" fillId="6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right"/>
    </xf>
    <xf numFmtId="10" fontId="12" fillId="7" borderId="3" xfId="0" applyNumberFormat="1" applyFont="1" applyFill="1" applyBorder="1" applyAlignment="1">
      <alignment horizontal="center"/>
    </xf>
    <xf numFmtId="10" fontId="2" fillId="7" borderId="3" xfId="0" applyNumberFormat="1" applyFont="1" applyFill="1" applyBorder="1" applyAlignment="1">
      <alignment horizontal="center" vertical="center"/>
    </xf>
    <xf numFmtId="10" fontId="10" fillId="7" borderId="3" xfId="0" applyNumberFormat="1" applyFont="1" applyFill="1" applyBorder="1" applyAlignment="1">
      <alignment horizontal="center"/>
    </xf>
    <xf numFmtId="165" fontId="0" fillId="8" borderId="3" xfId="0" applyNumberFormat="1" applyFill="1" applyBorder="1" applyAlignment="1">
      <alignment horizontal="center"/>
    </xf>
    <xf numFmtId="165" fontId="0" fillId="8" borderId="3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8" borderId="3" xfId="0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0" fillId="0" borderId="0" xfId="0" applyFont="1"/>
    <xf numFmtId="168" fontId="0" fillId="8" borderId="3" xfId="0" applyNumberFormat="1" applyFill="1" applyBorder="1" applyAlignment="1">
      <alignment horizontal="center"/>
    </xf>
    <xf numFmtId="167" fontId="10" fillId="0" borderId="3" xfId="0" applyNumberFormat="1" applyFont="1" applyBorder="1"/>
    <xf numFmtId="2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3" borderId="7" xfId="0" applyNumberForma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10" fontId="14" fillId="3" borderId="3" xfId="0" applyNumberFormat="1" applyFont="1" applyFill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5" fillId="3" borderId="3" xfId="0" applyFont="1" applyFill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170" fontId="0" fillId="8" borderId="3" xfId="0" applyNumberFormat="1" applyFill="1" applyBorder="1" applyAlignment="1">
      <alignment horizontal="center"/>
    </xf>
    <xf numFmtId="0" fontId="17" fillId="0" borderId="0" xfId="0" applyFont="1"/>
    <xf numFmtId="1" fontId="11" fillId="10" borderId="3" xfId="0" applyNumberFormat="1" applyFont="1" applyFill="1" applyBorder="1" applyAlignment="1">
      <alignment horizontal="center"/>
    </xf>
    <xf numFmtId="1" fontId="7" fillId="10" borderId="3" xfId="0" applyNumberFormat="1" applyFont="1" applyFill="1" applyBorder="1" applyAlignment="1">
      <alignment horizontal="center"/>
    </xf>
    <xf numFmtId="1" fontId="7" fillId="10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" fontId="13" fillId="11" borderId="3" xfId="0" applyNumberFormat="1" applyFont="1" applyFill="1" applyBorder="1" applyAlignment="1">
      <alignment horizontal="center"/>
    </xf>
    <xf numFmtId="167" fontId="10" fillId="0" borderId="4" xfId="0" applyNumberFormat="1" applyFont="1" applyBorder="1"/>
    <xf numFmtId="0" fontId="5" fillId="3" borderId="6" xfId="0" applyFont="1" applyFill="1" applyBorder="1" applyAlignment="1">
      <alignment horizontal="center"/>
    </xf>
    <xf numFmtId="167" fontId="10" fillId="0" borderId="6" xfId="0" applyNumberFormat="1" applyFont="1" applyBorder="1"/>
    <xf numFmtId="10" fontId="15" fillId="0" borderId="6" xfId="1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0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/>
    </xf>
    <xf numFmtId="167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69" fontId="16" fillId="0" borderId="3" xfId="1" applyNumberFormat="1" applyFont="1" applyBorder="1" applyAlignment="1">
      <alignment horizontal="center"/>
    </xf>
    <xf numFmtId="167" fontId="15" fillId="0" borderId="3" xfId="1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18" fillId="3" borderId="3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18" fillId="4" borderId="3" xfId="0" applyNumberFormat="1" applyFont="1" applyFill="1" applyBorder="1" applyAlignment="1">
      <alignment horizontal="center"/>
    </xf>
    <xf numFmtId="165" fontId="13" fillId="5" borderId="3" xfId="0" applyNumberFormat="1" applyFont="1" applyFill="1" applyBorder="1" applyAlignment="1">
      <alignment horizontal="center" vertical="center"/>
    </xf>
    <xf numFmtId="1" fontId="13" fillId="5" borderId="3" xfId="0" applyNumberFormat="1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/>
    </xf>
    <xf numFmtId="1" fontId="11" fillId="3" borderId="3" xfId="0" applyNumberFormat="1" applyFont="1" applyFill="1" applyBorder="1" applyAlignment="1">
      <alignment horizontal="center"/>
    </xf>
    <xf numFmtId="1" fontId="0" fillId="0" borderId="3" xfId="0" applyNumberFormat="1" applyFont="1" applyBorder="1" applyAlignment="1">
      <alignment horizontal="center" vertical="center"/>
    </xf>
    <xf numFmtId="49" fontId="20" fillId="3" borderId="3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13" fillId="11" borderId="3" xfId="0" applyNumberFormat="1" applyFont="1" applyFill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0" fillId="0" borderId="3" xfId="0" applyBorder="1" applyAlignment="1">
      <alignment horizontal="center"/>
    </xf>
    <xf numFmtId="0" fontId="13" fillId="0" borderId="15" xfId="0" applyFont="1" applyBorder="1"/>
    <xf numFmtId="0" fontId="10" fillId="0" borderId="0" xfId="0" applyFont="1" applyBorder="1"/>
    <xf numFmtId="1" fontId="11" fillId="3" borderId="16" xfId="0" applyNumberFormat="1" applyFont="1" applyFill="1" applyBorder="1" applyAlignment="1">
      <alignment horizontal="center"/>
    </xf>
    <xf numFmtId="1" fontId="13" fillId="5" borderId="17" xfId="0" applyNumberFormat="1" applyFont="1" applyFill="1" applyBorder="1" applyAlignment="1">
      <alignment horizontal="center" vertical="center"/>
    </xf>
    <xf numFmtId="1" fontId="13" fillId="5" borderId="16" xfId="0" applyNumberFormat="1" applyFont="1" applyFill="1" applyBorder="1" applyAlignment="1">
      <alignment horizontal="center" vertical="center"/>
    </xf>
    <xf numFmtId="1" fontId="0" fillId="3" borderId="17" xfId="0" applyNumberFormat="1" applyFont="1" applyFill="1" applyBorder="1" applyAlignment="1">
      <alignment horizontal="center"/>
    </xf>
    <xf numFmtId="1" fontId="0" fillId="3" borderId="16" xfId="0" applyNumberFormat="1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2" fontId="11" fillId="3" borderId="3" xfId="0" applyNumberFormat="1" applyFont="1" applyFill="1" applyBorder="1" applyAlignment="1">
      <alignment horizontal="center"/>
    </xf>
    <xf numFmtId="2" fontId="7" fillId="10" borderId="3" xfId="0" applyNumberFormat="1" applyFont="1" applyFill="1" applyBorder="1" applyAlignment="1">
      <alignment horizontal="center"/>
    </xf>
    <xf numFmtId="2" fontId="13" fillId="5" borderId="3" xfId="0" applyNumberFormat="1" applyFont="1" applyFill="1" applyBorder="1" applyAlignment="1">
      <alignment horizontal="center" vertical="center"/>
    </xf>
    <xf numFmtId="171" fontId="0" fillId="3" borderId="3" xfId="0" applyNumberForma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abSelected="1" view="pageBreakPreview" topLeftCell="B4" zoomScale="85" zoomScaleNormal="85" zoomScaleSheetLayoutView="85" workbookViewId="0">
      <selection activeCell="F20" sqref="F20"/>
    </sheetView>
  </sheetViews>
  <sheetFormatPr defaultRowHeight="14.4" x14ac:dyDescent="0.55000000000000004"/>
  <cols>
    <col min="1" max="1" width="39.578125" customWidth="1"/>
    <col min="2" max="2" width="29" customWidth="1"/>
    <col min="3" max="3" width="17.41796875" customWidth="1"/>
    <col min="4" max="4" width="19.578125" customWidth="1"/>
    <col min="5" max="5" width="20.578125" customWidth="1"/>
    <col min="6" max="6" width="19.68359375" customWidth="1"/>
    <col min="7" max="7" width="21.41796875" customWidth="1"/>
    <col min="8" max="8" width="18.41796875" customWidth="1"/>
    <col min="9" max="9" width="17.68359375" customWidth="1"/>
    <col min="10" max="10" width="17.41796875" customWidth="1"/>
    <col min="11" max="11" width="16.68359375" customWidth="1"/>
  </cols>
  <sheetData>
    <row r="1" spans="1:11" ht="15.6" x14ac:dyDescent="0.6">
      <c r="A1" s="125" t="s">
        <v>34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6" x14ac:dyDescent="0.6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5.6" x14ac:dyDescent="0.6">
      <c r="A3" s="125" t="s">
        <v>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x14ac:dyDescent="0.55000000000000004">
      <c r="A4" s="130" t="s">
        <v>63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 thickBot="1" x14ac:dyDescent="0.6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x14ac:dyDescent="0.55000000000000004">
      <c r="A6" s="1"/>
      <c r="B6" s="1"/>
      <c r="C6" s="1"/>
      <c r="D6" s="2"/>
      <c r="E6" s="3" t="s">
        <v>0</v>
      </c>
      <c r="F6" s="3" t="s">
        <v>1</v>
      </c>
      <c r="G6" s="3" t="s">
        <v>2</v>
      </c>
      <c r="I6" s="4"/>
      <c r="J6" s="4"/>
      <c r="K6" s="1"/>
    </row>
    <row r="7" spans="1:11" ht="18.75" customHeight="1" thickBot="1" x14ac:dyDescent="0.65">
      <c r="A7" s="2"/>
      <c r="B7" s="2"/>
      <c r="C7" s="2"/>
      <c r="D7" s="2"/>
      <c r="E7" s="76" t="s">
        <v>64</v>
      </c>
      <c r="F7" s="77"/>
      <c r="G7" s="78" t="s">
        <v>31</v>
      </c>
      <c r="I7" s="5"/>
      <c r="J7" s="5"/>
      <c r="K7" s="2" t="s">
        <v>35</v>
      </c>
    </row>
    <row r="8" spans="1:11" ht="15" customHeight="1" x14ac:dyDescent="0.55000000000000004">
      <c r="A8" s="135" t="s">
        <v>3</v>
      </c>
      <c r="B8" s="117"/>
      <c r="C8" s="136" t="s">
        <v>4</v>
      </c>
      <c r="D8" s="136"/>
      <c r="E8" s="137" t="s">
        <v>32</v>
      </c>
      <c r="F8" s="117" t="s">
        <v>44</v>
      </c>
      <c r="G8" s="117" t="s">
        <v>54</v>
      </c>
      <c r="H8" s="121" t="s">
        <v>65</v>
      </c>
      <c r="I8" s="117" t="s">
        <v>53</v>
      </c>
      <c r="J8" s="117" t="s">
        <v>62</v>
      </c>
      <c r="K8" s="131" t="s">
        <v>61</v>
      </c>
    </row>
    <row r="9" spans="1:11" x14ac:dyDescent="0.55000000000000004">
      <c r="A9" s="115"/>
      <c r="B9" s="118"/>
      <c r="C9" s="133" t="s">
        <v>5</v>
      </c>
      <c r="D9" s="120" t="s">
        <v>43</v>
      </c>
      <c r="E9" s="138"/>
      <c r="F9" s="118"/>
      <c r="G9" s="118"/>
      <c r="H9" s="120"/>
      <c r="I9" s="118"/>
      <c r="J9" s="118"/>
      <c r="K9" s="132"/>
    </row>
    <row r="10" spans="1:11" ht="63" customHeight="1" x14ac:dyDescent="0.55000000000000004">
      <c r="A10" s="115"/>
      <c r="B10" s="118"/>
      <c r="C10" s="134"/>
      <c r="D10" s="120"/>
      <c r="E10" s="138"/>
      <c r="F10" s="118"/>
      <c r="G10" s="118"/>
      <c r="H10" s="120"/>
      <c r="I10" s="118"/>
      <c r="J10" s="118"/>
      <c r="K10" s="132"/>
    </row>
    <row r="11" spans="1:11" x14ac:dyDescent="0.55000000000000004">
      <c r="A11" s="126" t="s">
        <v>6</v>
      </c>
      <c r="B11" s="127"/>
      <c r="C11" s="6"/>
      <c r="D11" s="94" t="s">
        <v>5</v>
      </c>
      <c r="E11" s="94" t="s">
        <v>7</v>
      </c>
      <c r="F11" s="94" t="s">
        <v>7</v>
      </c>
      <c r="G11" s="99" t="s">
        <v>7</v>
      </c>
      <c r="H11" s="99" t="s">
        <v>7</v>
      </c>
      <c r="I11" s="94" t="s">
        <v>7</v>
      </c>
      <c r="J11" s="94" t="s">
        <v>7</v>
      </c>
      <c r="K11" s="35" t="s">
        <v>7</v>
      </c>
    </row>
    <row r="12" spans="1:11" x14ac:dyDescent="0.55000000000000004">
      <c r="A12" s="93" t="s">
        <v>8</v>
      </c>
      <c r="B12" s="79">
        <v>45937</v>
      </c>
      <c r="C12" s="6"/>
      <c r="D12" s="6"/>
      <c r="E12" s="6"/>
      <c r="F12" s="6"/>
      <c r="G12" s="6"/>
      <c r="H12" s="6"/>
      <c r="I12" s="6"/>
      <c r="J12" s="6"/>
      <c r="K12" s="36"/>
    </row>
    <row r="13" spans="1:11" x14ac:dyDescent="0.55000000000000004">
      <c r="A13" s="93" t="s">
        <v>0</v>
      </c>
      <c r="B13" s="75" t="str">
        <f>E7</f>
        <v>ENP0072502</v>
      </c>
      <c r="C13" s="7"/>
      <c r="D13" s="8"/>
      <c r="E13" s="8"/>
      <c r="F13" s="8"/>
      <c r="G13" s="9"/>
      <c r="H13" s="8"/>
      <c r="I13" s="7"/>
      <c r="J13" s="7"/>
      <c r="K13" s="37"/>
    </row>
    <row r="14" spans="1:11" x14ac:dyDescent="0.55000000000000004">
      <c r="A14" s="74" t="s">
        <v>9</v>
      </c>
      <c r="B14" s="59"/>
      <c r="C14" s="7"/>
      <c r="D14" s="8"/>
      <c r="E14" s="60"/>
      <c r="F14" s="60"/>
      <c r="G14" s="60"/>
      <c r="H14" s="10"/>
      <c r="I14" s="10"/>
      <c r="J14" s="10"/>
      <c r="K14" s="38"/>
    </row>
    <row r="15" spans="1:11" x14ac:dyDescent="0.55000000000000004">
      <c r="A15" s="128" t="s">
        <v>10</v>
      </c>
      <c r="B15" s="129"/>
      <c r="C15" s="7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34">
        <v>0</v>
      </c>
      <c r="J15" s="34">
        <v>0</v>
      </c>
      <c r="K15" s="39">
        <v>0</v>
      </c>
    </row>
    <row r="16" spans="1:11" ht="14.25" customHeight="1" x14ac:dyDescent="0.55000000000000004">
      <c r="A16" s="128" t="s">
        <v>11</v>
      </c>
      <c r="B16" s="129"/>
      <c r="C16" s="7"/>
      <c r="D16" s="61">
        <v>1.036</v>
      </c>
      <c r="E16" s="84">
        <v>25000</v>
      </c>
      <c r="F16" s="84">
        <v>25000</v>
      </c>
      <c r="G16" s="105">
        <f t="shared" ref="G16:J16" si="0">G17</f>
        <v>50</v>
      </c>
      <c r="H16" s="83">
        <f t="shared" si="0"/>
        <v>15</v>
      </c>
      <c r="I16" s="83">
        <f t="shared" si="0"/>
        <v>50</v>
      </c>
      <c r="J16" s="107">
        <f t="shared" si="0"/>
        <v>0.5</v>
      </c>
      <c r="K16" s="106">
        <f>K17</f>
        <v>40</v>
      </c>
    </row>
    <row r="17" spans="1:11" x14ac:dyDescent="0.55000000000000004">
      <c r="A17" s="115" t="s">
        <v>12</v>
      </c>
      <c r="B17" s="17" t="s">
        <v>13</v>
      </c>
      <c r="C17" s="60"/>
      <c r="D17" s="61">
        <v>1.036</v>
      </c>
      <c r="E17" s="84">
        <v>25000</v>
      </c>
      <c r="F17" s="84">
        <v>25000</v>
      </c>
      <c r="G17" s="84">
        <v>50</v>
      </c>
      <c r="H17" s="84">
        <v>15</v>
      </c>
      <c r="I17" s="84">
        <v>50</v>
      </c>
      <c r="J17" s="108">
        <v>0.5</v>
      </c>
      <c r="K17" s="102">
        <v>40</v>
      </c>
    </row>
    <row r="18" spans="1:11" x14ac:dyDescent="0.55000000000000004">
      <c r="A18" s="115"/>
      <c r="B18" s="17" t="s">
        <v>14</v>
      </c>
      <c r="C18" s="7"/>
      <c r="D18" s="50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109">
        <v>0</v>
      </c>
      <c r="K18" s="52">
        <v>0</v>
      </c>
    </row>
    <row r="19" spans="1:11" ht="16.5" customHeight="1" x14ac:dyDescent="0.55000000000000004">
      <c r="A19" s="115"/>
      <c r="B19" s="17" t="s">
        <v>15</v>
      </c>
      <c r="C19" s="7"/>
      <c r="D19" s="50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109">
        <v>0</v>
      </c>
      <c r="K19" s="52">
        <v>0</v>
      </c>
    </row>
    <row r="20" spans="1:11" ht="20.399999999999999" x14ac:dyDescent="0.55000000000000004">
      <c r="A20" s="92" t="s">
        <v>16</v>
      </c>
      <c r="B20" s="95"/>
      <c r="C20" s="82" t="s">
        <v>59</v>
      </c>
      <c r="D20" s="80">
        <f>D17</f>
        <v>1.036</v>
      </c>
      <c r="E20" s="81">
        <v>22396</v>
      </c>
      <c r="F20" s="81">
        <v>22396</v>
      </c>
      <c r="G20" s="103">
        <f t="shared" ref="G20:J20" si="1">G17</f>
        <v>50</v>
      </c>
      <c r="H20" s="81">
        <f t="shared" si="1"/>
        <v>15</v>
      </c>
      <c r="I20" s="81">
        <f t="shared" si="1"/>
        <v>50</v>
      </c>
      <c r="J20" s="110">
        <f t="shared" si="1"/>
        <v>0.5</v>
      </c>
      <c r="K20" s="104">
        <f>K17</f>
        <v>40</v>
      </c>
    </row>
    <row r="21" spans="1:11" ht="25.5" x14ac:dyDescent="0.55000000000000004">
      <c r="A21" s="53" t="s">
        <v>11</v>
      </c>
      <c r="B21" s="119"/>
      <c r="C21" s="6"/>
      <c r="D21" s="89">
        <v>1.036</v>
      </c>
      <c r="E21" s="85">
        <v>25000</v>
      </c>
      <c r="F21" s="85">
        <v>25000</v>
      </c>
      <c r="G21" s="85">
        <v>0</v>
      </c>
      <c r="H21" s="86" t="s">
        <v>60</v>
      </c>
      <c r="I21" s="87" t="s">
        <v>60</v>
      </c>
      <c r="J21" s="87" t="s">
        <v>60</v>
      </c>
      <c r="K21" s="88">
        <v>0</v>
      </c>
    </row>
    <row r="22" spans="1:11" x14ac:dyDescent="0.55000000000000004">
      <c r="A22" s="13" t="s">
        <v>17</v>
      </c>
      <c r="B22" s="119"/>
      <c r="C22" s="14"/>
      <c r="D22" s="11">
        <f>D20-D21</f>
        <v>0</v>
      </c>
      <c r="E22" s="11">
        <v>0</v>
      </c>
      <c r="F22" s="11">
        <v>0</v>
      </c>
      <c r="G22" s="11">
        <f t="shared" ref="G22:I22" si="2">G20-G21</f>
        <v>50</v>
      </c>
      <c r="H22" s="11">
        <v>0</v>
      </c>
      <c r="I22" s="11">
        <f t="shared" si="2"/>
        <v>50</v>
      </c>
      <c r="J22" s="11">
        <v>0</v>
      </c>
      <c r="K22" s="39">
        <v>0</v>
      </c>
    </row>
    <row r="23" spans="1:11" x14ac:dyDescent="0.55000000000000004">
      <c r="A23" s="141" t="s">
        <v>18</v>
      </c>
      <c r="B23" s="142"/>
      <c r="C23" s="14"/>
      <c r="D23" s="15">
        <f>D17-D20-D18-D19</f>
        <v>0</v>
      </c>
      <c r="E23" s="15">
        <f>E15+E17-E20</f>
        <v>2604</v>
      </c>
      <c r="F23" s="15">
        <f>F15+F17-F20</f>
        <v>2604</v>
      </c>
      <c r="G23" s="15">
        <f t="shared" ref="G23:K23" si="3">G15+G17-G20</f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40">
        <f t="shared" si="3"/>
        <v>0</v>
      </c>
    </row>
    <row r="24" spans="1:11" x14ac:dyDescent="0.55000000000000004">
      <c r="A24" s="115" t="s">
        <v>22</v>
      </c>
      <c r="B24" s="12" t="s">
        <v>13</v>
      </c>
      <c r="C24" s="112" t="s">
        <v>48</v>
      </c>
      <c r="D24" s="63">
        <f>D20</f>
        <v>1.036</v>
      </c>
      <c r="E24" s="64"/>
      <c r="F24" s="64"/>
      <c r="G24" s="64"/>
      <c r="H24" s="18"/>
      <c r="I24" s="18"/>
      <c r="J24" s="18"/>
      <c r="K24" s="41"/>
    </row>
    <row r="25" spans="1:11" x14ac:dyDescent="0.55000000000000004">
      <c r="A25" s="115"/>
      <c r="B25" s="22" t="s">
        <v>19</v>
      </c>
      <c r="C25" s="112"/>
      <c r="D25" s="22">
        <f>0.6*1.0425/10</f>
        <v>6.2549999999999994E-2</v>
      </c>
      <c r="E25" s="16"/>
      <c r="F25" s="16"/>
      <c r="G25" s="16"/>
      <c r="H25" s="18"/>
      <c r="I25" s="18"/>
      <c r="J25" s="18"/>
      <c r="K25" s="41"/>
    </row>
    <row r="26" spans="1:11" x14ac:dyDescent="0.55000000000000004">
      <c r="A26" s="115"/>
      <c r="B26" s="19" t="s">
        <v>20</v>
      </c>
      <c r="C26" s="112"/>
      <c r="D26" s="21">
        <v>0.04</v>
      </c>
      <c r="E26" s="16"/>
      <c r="F26" s="16"/>
      <c r="G26" s="16"/>
      <c r="H26" s="18"/>
      <c r="I26" s="18"/>
      <c r="J26" s="18"/>
      <c r="K26" s="41"/>
    </row>
    <row r="27" spans="1:11" x14ac:dyDescent="0.55000000000000004">
      <c r="A27" s="115"/>
      <c r="B27" s="17" t="s">
        <v>21</v>
      </c>
      <c r="C27" s="112"/>
      <c r="D27" s="65">
        <f>D25/D24</f>
        <v>6.0376447876447872E-2</v>
      </c>
      <c r="E27" s="16"/>
      <c r="F27" s="16"/>
      <c r="G27" s="16"/>
      <c r="H27" s="18"/>
      <c r="I27" s="18"/>
      <c r="J27" s="18"/>
      <c r="K27" s="41"/>
    </row>
    <row r="28" spans="1:11" x14ac:dyDescent="0.55000000000000004">
      <c r="A28" s="115" t="s">
        <v>23</v>
      </c>
      <c r="B28" s="12" t="s">
        <v>13</v>
      </c>
      <c r="C28" s="112" t="s">
        <v>47</v>
      </c>
      <c r="D28" s="47">
        <f>D24-D25</f>
        <v>0.97345000000000004</v>
      </c>
      <c r="E28" s="123" t="s">
        <v>24</v>
      </c>
      <c r="F28" s="123"/>
      <c r="G28" s="123"/>
      <c r="H28" s="123"/>
      <c r="I28" s="123"/>
      <c r="J28" s="123"/>
      <c r="K28" s="124"/>
    </row>
    <row r="29" spans="1:11" x14ac:dyDescent="0.55000000000000004">
      <c r="A29" s="115"/>
      <c r="B29" s="22" t="s">
        <v>19</v>
      </c>
      <c r="C29" s="112"/>
      <c r="D29" s="22">
        <f>0.252*1.055/10</f>
        <v>2.6585999999999999E-2</v>
      </c>
      <c r="E29" s="123"/>
      <c r="F29" s="123"/>
      <c r="G29" s="123"/>
      <c r="H29" s="123"/>
      <c r="I29" s="123"/>
      <c r="J29" s="123"/>
      <c r="K29" s="124"/>
    </row>
    <row r="30" spans="1:11" x14ac:dyDescent="0.55000000000000004">
      <c r="A30" s="115"/>
      <c r="B30" s="19" t="s">
        <v>20</v>
      </c>
      <c r="C30" s="112"/>
      <c r="D30" s="21">
        <v>0.02</v>
      </c>
      <c r="E30" s="123"/>
      <c r="F30" s="123"/>
      <c r="G30" s="123"/>
      <c r="H30" s="123"/>
      <c r="I30" s="123"/>
      <c r="J30" s="123"/>
      <c r="K30" s="124"/>
    </row>
    <row r="31" spans="1:11" x14ac:dyDescent="0.55000000000000004">
      <c r="A31" s="115"/>
      <c r="B31" s="17" t="s">
        <v>21</v>
      </c>
      <c r="C31" s="112"/>
      <c r="D31" s="111">
        <f>D29/D28</f>
        <v>2.7311109969695411E-2</v>
      </c>
      <c r="E31" s="123"/>
      <c r="F31" s="123"/>
      <c r="G31" s="123"/>
      <c r="H31" s="123"/>
      <c r="I31" s="123"/>
      <c r="J31" s="123"/>
      <c r="K31" s="124"/>
    </row>
    <row r="32" spans="1:11" x14ac:dyDescent="0.55000000000000004">
      <c r="A32" s="115" t="s">
        <v>25</v>
      </c>
      <c r="B32" s="17" t="s">
        <v>26</v>
      </c>
      <c r="C32" s="122" t="s">
        <v>49</v>
      </c>
      <c r="D32" s="66">
        <f>D28-D29</f>
        <v>0.94686400000000004</v>
      </c>
      <c r="E32" s="62">
        <f>E20</f>
        <v>22396</v>
      </c>
      <c r="F32" s="62">
        <f>F20</f>
        <v>22396</v>
      </c>
      <c r="G32" s="18"/>
      <c r="H32" s="18"/>
      <c r="I32" s="18"/>
      <c r="J32" s="18"/>
      <c r="K32" s="41"/>
    </row>
    <row r="33" spans="1:16" x14ac:dyDescent="0.55000000000000004">
      <c r="A33" s="115"/>
      <c r="B33" s="23" t="s">
        <v>27</v>
      </c>
      <c r="C33" s="122"/>
      <c r="D33" s="48">
        <f>216*0.42*0.10523/1000</f>
        <v>9.5464655999999998E-3</v>
      </c>
      <c r="E33" s="25">
        <v>201</v>
      </c>
      <c r="F33" s="25">
        <v>201</v>
      </c>
      <c r="G33" s="18"/>
      <c r="H33" s="18"/>
      <c r="I33" s="18"/>
      <c r="J33" s="18"/>
      <c r="K33" s="41"/>
    </row>
    <row r="34" spans="1:16" ht="15" hidden="1" customHeight="1" x14ac:dyDescent="0.55000000000000004">
      <c r="A34" s="115"/>
      <c r="B34" s="23" t="s">
        <v>27</v>
      </c>
      <c r="C34" s="122"/>
      <c r="D34" s="30">
        <f>E34*0.5</f>
        <v>0</v>
      </c>
      <c r="E34" s="25">
        <v>0</v>
      </c>
      <c r="F34" s="25">
        <v>0</v>
      </c>
      <c r="G34" s="18"/>
      <c r="H34" s="18"/>
      <c r="I34" s="18"/>
      <c r="J34" s="18"/>
      <c r="K34" s="41"/>
    </row>
    <row r="35" spans="1:16" x14ac:dyDescent="0.55000000000000004">
      <c r="A35" s="115"/>
      <c r="B35" s="19" t="s">
        <v>20</v>
      </c>
      <c r="C35" s="122"/>
      <c r="D35" s="20">
        <v>0.01</v>
      </c>
      <c r="E35" s="20">
        <v>0.01</v>
      </c>
      <c r="F35" s="20">
        <v>0.01</v>
      </c>
      <c r="G35" s="18"/>
      <c r="H35" s="18"/>
      <c r="I35" s="18"/>
      <c r="J35" s="18"/>
      <c r="K35" s="41"/>
    </row>
    <row r="36" spans="1:16" x14ac:dyDescent="0.55000000000000004">
      <c r="A36" s="115"/>
      <c r="B36" s="17" t="s">
        <v>21</v>
      </c>
      <c r="C36" s="122"/>
      <c r="D36" s="91">
        <f>D33/D32</f>
        <v>1.0082193007654741E-2</v>
      </c>
      <c r="E36" s="67">
        <f>(E34+E33)/E32</f>
        <v>8.974816931594928E-3</v>
      </c>
      <c r="F36" s="67">
        <f>(F34+F33)/F32</f>
        <v>8.974816931594928E-3</v>
      </c>
      <c r="G36" s="18"/>
      <c r="H36" s="18"/>
      <c r="I36" s="18"/>
      <c r="J36" s="18"/>
      <c r="K36" s="41"/>
    </row>
    <row r="37" spans="1:16" x14ac:dyDescent="0.55000000000000004">
      <c r="A37" s="115" t="s">
        <v>23</v>
      </c>
      <c r="B37" s="12" t="s">
        <v>13</v>
      </c>
      <c r="C37" s="112" t="s">
        <v>47</v>
      </c>
      <c r="D37" s="68">
        <f>D32-D33</f>
        <v>0.93731753439999999</v>
      </c>
      <c r="E37" s="11">
        <f>E32-E33-E34</f>
        <v>22195</v>
      </c>
      <c r="F37" s="11">
        <f>F32-F33-F34</f>
        <v>22195</v>
      </c>
      <c r="G37" s="18"/>
      <c r="H37" s="18"/>
      <c r="I37" s="18"/>
      <c r="J37" s="18"/>
      <c r="K37" s="41"/>
    </row>
    <row r="38" spans="1:16" x14ac:dyDescent="0.55000000000000004">
      <c r="A38" s="115"/>
      <c r="B38" s="23" t="s">
        <v>27</v>
      </c>
      <c r="C38" s="112"/>
      <c r="D38" s="48">
        <f>E38*0.42*0.10523/1000</f>
        <v>4.5080531999999998E-3</v>
      </c>
      <c r="E38" s="25">
        <v>102</v>
      </c>
      <c r="F38" s="25">
        <v>102</v>
      </c>
      <c r="G38" s="18"/>
      <c r="H38" s="113"/>
      <c r="I38" s="113"/>
      <c r="J38" s="113"/>
      <c r="K38" s="114"/>
    </row>
    <row r="39" spans="1:16" x14ac:dyDescent="0.55000000000000004">
      <c r="A39" s="115"/>
      <c r="B39" s="19" t="s">
        <v>20</v>
      </c>
      <c r="C39" s="112"/>
      <c r="D39" s="21">
        <v>3.5000000000000001E-3</v>
      </c>
      <c r="E39" s="21">
        <v>3.5000000000000001E-3</v>
      </c>
      <c r="F39" s="21">
        <v>3.5000000000000001E-3</v>
      </c>
      <c r="G39" s="18"/>
      <c r="H39" s="113"/>
      <c r="I39" s="113"/>
      <c r="J39" s="113"/>
      <c r="K39" s="114"/>
    </row>
    <row r="40" spans="1:16" x14ac:dyDescent="0.55000000000000004">
      <c r="A40" s="115"/>
      <c r="B40" s="17" t="s">
        <v>21</v>
      </c>
      <c r="C40" s="112"/>
      <c r="D40" s="65">
        <f>D38/D37</f>
        <v>4.8095261579478672E-3</v>
      </c>
      <c r="E40" s="65">
        <f>E38/E37</f>
        <v>4.5956296463167384E-3</v>
      </c>
      <c r="F40" s="65">
        <f>(F38/F37)*100%</f>
        <v>4.5956296463167384E-3</v>
      </c>
      <c r="G40" s="18"/>
      <c r="H40" s="113"/>
      <c r="I40" s="113"/>
      <c r="J40" s="113"/>
      <c r="K40" s="114"/>
    </row>
    <row r="41" spans="1:16" x14ac:dyDescent="0.55000000000000004">
      <c r="A41" s="115" t="s">
        <v>28</v>
      </c>
      <c r="B41" s="12" t="s">
        <v>13</v>
      </c>
      <c r="C41" s="116" t="s">
        <v>45</v>
      </c>
      <c r="D41" s="68">
        <f>D37-D38</f>
        <v>0.93280948119999996</v>
      </c>
      <c r="E41" s="11">
        <f>E37-E38</f>
        <v>22093</v>
      </c>
      <c r="F41" s="11">
        <f>F37-F38</f>
        <v>22093</v>
      </c>
      <c r="G41" s="18"/>
      <c r="H41" s="18"/>
      <c r="I41" s="18"/>
      <c r="J41" s="18"/>
      <c r="K41" s="41"/>
    </row>
    <row r="42" spans="1:16" x14ac:dyDescent="0.55000000000000004">
      <c r="A42" s="115"/>
      <c r="B42" s="23" t="s">
        <v>27</v>
      </c>
      <c r="C42" s="116"/>
      <c r="D42" s="48">
        <f>E42*0.42*0.10523/1000</f>
        <v>9.1486962000000005E-3</v>
      </c>
      <c r="E42" s="26">
        <v>207</v>
      </c>
      <c r="F42" s="26">
        <v>207</v>
      </c>
      <c r="G42" s="18"/>
      <c r="H42" s="18"/>
      <c r="I42" s="18"/>
      <c r="J42" s="18"/>
      <c r="K42" s="41"/>
    </row>
    <row r="43" spans="1:16" x14ac:dyDescent="0.55000000000000004">
      <c r="A43" s="115"/>
      <c r="B43" s="19" t="s">
        <v>20</v>
      </c>
      <c r="C43" s="116"/>
      <c r="D43" s="20">
        <v>1.0500000000000001E-2</v>
      </c>
      <c r="E43" s="20">
        <v>1.0500000000000001E-2</v>
      </c>
      <c r="F43" s="20">
        <v>1.0500000000000001E-2</v>
      </c>
      <c r="G43" s="18"/>
      <c r="H43" s="18"/>
      <c r="I43" s="18"/>
      <c r="J43" s="18"/>
      <c r="K43" s="41"/>
      <c r="P43" s="44"/>
    </row>
    <row r="44" spans="1:16" x14ac:dyDescent="0.55000000000000004">
      <c r="A44" s="115"/>
      <c r="B44" s="17" t="s">
        <v>21</v>
      </c>
      <c r="C44" s="116"/>
      <c r="D44" s="65">
        <f>D42/D41</f>
        <v>9.8076792575379768E-3</v>
      </c>
      <c r="E44" s="65">
        <f>E42/E41</f>
        <v>9.3694835468247865E-3</v>
      </c>
      <c r="F44" s="65">
        <f>F42/F41</f>
        <v>9.3694835468247865E-3</v>
      </c>
      <c r="G44" s="18"/>
      <c r="H44" s="18"/>
      <c r="I44" s="18"/>
      <c r="J44" s="18"/>
      <c r="K44" s="41"/>
    </row>
    <row r="45" spans="1:16" ht="19.5" customHeight="1" x14ac:dyDescent="0.7">
      <c r="A45" s="55" t="s">
        <v>33</v>
      </c>
      <c r="B45" s="46" t="s">
        <v>41</v>
      </c>
      <c r="C45" s="31"/>
      <c r="D45" s="90">
        <f>D41-D42</f>
        <v>0.92366078499999993</v>
      </c>
      <c r="E45" s="54">
        <f>E41-E42</f>
        <v>21886</v>
      </c>
      <c r="F45" s="54">
        <f>F41-F42</f>
        <v>21886</v>
      </c>
      <c r="G45" s="18"/>
      <c r="H45" s="18"/>
      <c r="I45" s="18"/>
      <c r="J45" s="18"/>
      <c r="K45" s="41"/>
    </row>
    <row r="46" spans="1:16" x14ac:dyDescent="0.55000000000000004">
      <c r="A46" s="144" t="s">
        <v>38</v>
      </c>
      <c r="B46" s="43" t="s">
        <v>36</v>
      </c>
      <c r="C46" s="31"/>
      <c r="D46" s="32">
        <f>D47*D24</f>
        <v>8.702399999999999E-2</v>
      </c>
      <c r="E46" s="33">
        <f>E47*E32</f>
        <v>537.50400000000002</v>
      </c>
      <c r="F46" s="33">
        <f>F47*F32</f>
        <v>537.50400000000002</v>
      </c>
      <c r="G46" s="18"/>
      <c r="H46" s="18"/>
      <c r="I46" s="18"/>
      <c r="J46" s="18"/>
      <c r="K46" s="41"/>
    </row>
    <row r="47" spans="1:16" x14ac:dyDescent="0.55000000000000004">
      <c r="A47" s="144"/>
      <c r="B47" s="43" t="s">
        <v>20</v>
      </c>
      <c r="C47" s="31"/>
      <c r="D47" s="69">
        <f>D26+D30+D35+D39+D43</f>
        <v>8.3999999999999991E-2</v>
      </c>
      <c r="E47" s="69">
        <f>E26+E30+E35+E39+E43</f>
        <v>2.4E-2</v>
      </c>
      <c r="F47" s="69">
        <f>F26+F30+F35+F39+F43</f>
        <v>2.4E-2</v>
      </c>
      <c r="G47" s="18"/>
      <c r="H47" s="18"/>
      <c r="I47" s="18"/>
      <c r="J47" s="18"/>
      <c r="K47" s="41"/>
    </row>
    <row r="48" spans="1:16" x14ac:dyDescent="0.55000000000000004">
      <c r="A48" s="143" t="s">
        <v>39</v>
      </c>
      <c r="B48" s="43" t="s">
        <v>37</v>
      </c>
      <c r="C48" s="31"/>
      <c r="D48" s="70">
        <f>D25+D29+D33+D38+D42</f>
        <v>0.11233921499999999</v>
      </c>
      <c r="E48" s="71">
        <f>E33+E38+E42</f>
        <v>510</v>
      </c>
      <c r="F48" s="71">
        <f>F33+F38+F42</f>
        <v>510</v>
      </c>
      <c r="G48" s="18"/>
      <c r="H48" s="18"/>
      <c r="I48" s="18"/>
      <c r="J48" s="18"/>
      <c r="K48" s="41"/>
    </row>
    <row r="49" spans="1:14" x14ac:dyDescent="0.55000000000000004">
      <c r="A49" s="143"/>
      <c r="B49" s="46" t="s">
        <v>21</v>
      </c>
      <c r="C49" s="31"/>
      <c r="D49" s="72">
        <f>D27+D31+D36+D40+D44</f>
        <v>0.11238695626928387</v>
      </c>
      <c r="E49" s="72">
        <f>E36+E40+E44</f>
        <v>2.2939930124736455E-2</v>
      </c>
      <c r="F49" s="72">
        <f>F36+F40+F44</f>
        <v>2.2939930124736455E-2</v>
      </c>
      <c r="G49" s="18" t="s">
        <v>50</v>
      </c>
      <c r="H49" s="18"/>
      <c r="I49" s="18"/>
      <c r="J49" s="18"/>
      <c r="K49" s="41"/>
    </row>
    <row r="50" spans="1:14" x14ac:dyDescent="0.55000000000000004">
      <c r="A50" s="139" t="s">
        <v>40</v>
      </c>
      <c r="B50" s="46" t="s">
        <v>41</v>
      </c>
      <c r="C50" s="31"/>
      <c r="D50" s="73">
        <f>D48-D46</f>
        <v>2.5315215000000002E-2</v>
      </c>
      <c r="E50" s="73">
        <f t="shared" ref="D50:F51" si="4">E48-E46</f>
        <v>-27.504000000000019</v>
      </c>
      <c r="F50" s="73">
        <f t="shared" si="4"/>
        <v>-27.504000000000019</v>
      </c>
      <c r="G50" s="18"/>
      <c r="H50" s="18"/>
      <c r="I50" s="18"/>
      <c r="J50" s="18"/>
      <c r="K50" s="41"/>
    </row>
    <row r="51" spans="1:14" ht="14.7" thickBot="1" x14ac:dyDescent="0.6">
      <c r="A51" s="140"/>
      <c r="B51" s="56" t="s">
        <v>42</v>
      </c>
      <c r="C51" s="57"/>
      <c r="D51" s="58">
        <f t="shared" si="4"/>
        <v>2.8386956269283878E-2</v>
      </c>
      <c r="E51" s="58">
        <f t="shared" si="4"/>
        <v>-1.060069875263546E-3</v>
      </c>
      <c r="F51" s="58">
        <f t="shared" si="4"/>
        <v>-1.060069875263546E-3</v>
      </c>
      <c r="G51" s="24"/>
      <c r="H51" s="24"/>
      <c r="I51" s="24"/>
      <c r="J51" s="24"/>
      <c r="K51" s="42"/>
    </row>
    <row r="52" spans="1:14" ht="53.25" customHeight="1" thickBot="1" x14ac:dyDescent="0.75">
      <c r="A52" s="27" t="s">
        <v>29</v>
      </c>
      <c r="B52" s="27"/>
      <c r="C52" s="96"/>
      <c r="D52" s="28" t="s">
        <v>66</v>
      </c>
      <c r="E52" s="28"/>
      <c r="F52" s="49"/>
      <c r="G52" s="49" t="s">
        <v>57</v>
      </c>
      <c r="I52" s="97"/>
      <c r="J52" s="28" t="s">
        <v>52</v>
      </c>
      <c r="K52" s="28"/>
    </row>
    <row r="53" spans="1:14" ht="33.75" customHeight="1" x14ac:dyDescent="0.7">
      <c r="A53" s="28" t="s">
        <v>30</v>
      </c>
      <c r="B53" s="29"/>
      <c r="C53" s="29" t="s">
        <v>46</v>
      </c>
      <c r="D53" s="28" t="s">
        <v>67</v>
      </c>
      <c r="E53" s="29"/>
      <c r="F53" s="49"/>
      <c r="G53" s="49" t="s">
        <v>51</v>
      </c>
      <c r="H53" s="29"/>
      <c r="I53" s="98"/>
      <c r="J53" s="28" t="s">
        <v>58</v>
      </c>
      <c r="K53" s="28"/>
    </row>
    <row r="54" spans="1:14" ht="33.75" customHeight="1" x14ac:dyDescent="0.7">
      <c r="A54" s="28" t="s">
        <v>30</v>
      </c>
      <c r="B54" s="29"/>
      <c r="C54" s="29" t="s">
        <v>46</v>
      </c>
      <c r="D54" s="28" t="s">
        <v>68</v>
      </c>
      <c r="E54" s="29"/>
      <c r="F54" s="49"/>
      <c r="G54" s="49"/>
      <c r="H54" s="29"/>
      <c r="I54" s="100"/>
      <c r="J54" s="28"/>
      <c r="K54" s="28"/>
      <c r="N54" s="45"/>
    </row>
    <row r="55" spans="1:14" ht="33.75" customHeight="1" x14ac:dyDescent="0.7">
      <c r="A55" s="28"/>
      <c r="B55" s="29"/>
      <c r="C55" s="29"/>
      <c r="D55" s="49"/>
      <c r="E55" s="29"/>
      <c r="F55" s="49"/>
      <c r="G55" s="29"/>
      <c r="H55" s="29"/>
      <c r="I55" s="101"/>
      <c r="J55" s="29"/>
    </row>
    <row r="56" spans="1:14" ht="33.75" customHeight="1" x14ac:dyDescent="0.7">
      <c r="A56" s="28"/>
      <c r="B56" s="29"/>
      <c r="C56" s="29"/>
      <c r="D56" s="29"/>
      <c r="J56" s="29"/>
    </row>
    <row r="57" spans="1:14" x14ac:dyDescent="0.55000000000000004">
      <c r="I57" s="29"/>
      <c r="J57" s="29"/>
    </row>
    <row r="61" spans="1:14" x14ac:dyDescent="0.55000000000000004">
      <c r="C61" t="s">
        <v>50</v>
      </c>
    </row>
  </sheetData>
  <mergeCells count="36">
    <mergeCell ref="A50:A51"/>
    <mergeCell ref="A16:B16"/>
    <mergeCell ref="A17:A19"/>
    <mergeCell ref="A23:B23"/>
    <mergeCell ref="A24:A27"/>
    <mergeCell ref="A28:A31"/>
    <mergeCell ref="A48:A49"/>
    <mergeCell ref="A46:A47"/>
    <mergeCell ref="A32:A36"/>
    <mergeCell ref="A37:A40"/>
    <mergeCell ref="A1:K1"/>
    <mergeCell ref="A2:K2"/>
    <mergeCell ref="A3:K3"/>
    <mergeCell ref="A11:B11"/>
    <mergeCell ref="A15:B15"/>
    <mergeCell ref="A4:K5"/>
    <mergeCell ref="I8:I10"/>
    <mergeCell ref="J8:J10"/>
    <mergeCell ref="K8:K10"/>
    <mergeCell ref="C9:C10"/>
    <mergeCell ref="A8:B10"/>
    <mergeCell ref="C8:D8"/>
    <mergeCell ref="E8:E10"/>
    <mergeCell ref="C37:C40"/>
    <mergeCell ref="H38:K40"/>
    <mergeCell ref="A41:A44"/>
    <mergeCell ref="C41:C44"/>
    <mergeCell ref="F8:F10"/>
    <mergeCell ref="B21:B22"/>
    <mergeCell ref="D9:D10"/>
    <mergeCell ref="G8:G10"/>
    <mergeCell ref="H8:H10"/>
    <mergeCell ref="C24:C27"/>
    <mergeCell ref="C32:C36"/>
    <mergeCell ref="C28:C31"/>
    <mergeCell ref="E28:K31"/>
  </mergeCells>
  <printOptions horizontalCentered="1" verticalCentered="1"/>
  <pageMargins left="0.23622047244094491" right="0.19685039370078741" top="0" bottom="0" header="0.31496062992125984" footer="0"/>
  <pageSetup paperSize="9" scale="60" orientation="landscape" horizontalDpi="300" verticalDpi="300" r:id="rId1"/>
  <ignoredErrors>
    <ignoredError sqref="H21:K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Dilnoza Xabibullayeva</dc:creator>
  <cp:lastModifiedBy>Asus</cp:lastModifiedBy>
  <cp:lastPrinted>2025-10-21T19:02:30Z</cp:lastPrinted>
  <dcterms:created xsi:type="dcterms:W3CDTF">2023-08-30T04:58:10Z</dcterms:created>
  <dcterms:modified xsi:type="dcterms:W3CDTF">2025-10-21T19:02:37Z</dcterms:modified>
</cp:coreProperties>
</file>