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1\Desktop\"/>
    </mc:Choice>
  </mc:AlternateContent>
  <xr:revisionPtr revIDLastSave="0" documentId="13_ncr:1_{13502D91-11CC-4E80-9758-E25438C48DE0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Sheet1" sheetId="1" r:id="rId1"/>
  </sheets>
  <definedNames>
    <definedName name="_xlnm.Print_Area" localSheetId="0">Sheet1!$B$2:$N$49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F24" i="1" l="1"/>
  <c r="H24" i="1" l="1"/>
  <c r="G24" i="1"/>
  <c r="F25" i="1"/>
  <c r="F26" i="1" s="1"/>
  <c r="G25" i="1"/>
  <c r="I24" i="1"/>
  <c r="J21" i="1"/>
  <c r="J25" i="1" s="1"/>
  <c r="K25" i="1"/>
  <c r="L25" i="1"/>
  <c r="E21" i="1"/>
  <c r="I25" i="1" l="1"/>
  <c r="K24" i="1"/>
  <c r="H25" i="1"/>
  <c r="J24" i="1"/>
  <c r="L24" i="1"/>
  <c r="C13" i="1"/>
  <c r="K43" i="1" l="1"/>
  <c r="L29" i="1" l="1"/>
  <c r="L42" i="1"/>
  <c r="L28" i="1"/>
  <c r="E24" i="1"/>
  <c r="L32" i="1" l="1"/>
  <c r="L41" i="1" l="1"/>
  <c r="L47" i="1" s="1"/>
  <c r="L39" i="1"/>
  <c r="L45" i="1" s="1"/>
  <c r="L33" i="1"/>
  <c r="L37" i="1" s="1"/>
  <c r="L40" i="1" s="1"/>
  <c r="L46" i="1" s="1"/>
  <c r="K29" i="1"/>
  <c r="K41" i="1" s="1"/>
  <c r="K33" i="1" l="1"/>
  <c r="K37" i="1" s="1"/>
  <c r="K32" i="1"/>
  <c r="K28" i="1"/>
  <c r="K42" i="1"/>
  <c r="K47" i="1" s="1"/>
  <c r="K39" i="1"/>
  <c r="K45" i="1" s="1"/>
  <c r="K40" i="1" l="1"/>
  <c r="K46" i="1" s="1"/>
  <c r="H29" i="1"/>
  <c r="H30" i="1" s="1"/>
  <c r="I29" i="1"/>
  <c r="F29" i="1"/>
  <c r="H32" i="1" l="1"/>
  <c r="E25" i="1"/>
  <c r="E26" i="1" s="1"/>
  <c r="E29" i="1" l="1"/>
  <c r="E43" i="1"/>
  <c r="N38" i="1"/>
  <c r="E41" i="1" l="1"/>
  <c r="E32" i="1"/>
  <c r="E33" i="1"/>
  <c r="E37" i="1" s="1"/>
  <c r="E28" i="1"/>
  <c r="G43" i="1"/>
  <c r="H43" i="1"/>
  <c r="H41" i="1"/>
  <c r="E40" i="1" l="1"/>
  <c r="E46" i="1" s="1"/>
  <c r="E42" i="1"/>
  <c r="E47" i="1" s="1"/>
  <c r="E45" i="1"/>
  <c r="E39" i="1"/>
  <c r="I39" i="1"/>
  <c r="H39" i="1" l="1"/>
  <c r="H42" i="1"/>
  <c r="H47" i="1" s="1"/>
  <c r="H28" i="1"/>
  <c r="F39" i="1" l="1"/>
  <c r="N39" i="1"/>
  <c r="J41" i="1" l="1"/>
  <c r="J43" i="1"/>
  <c r="I41" i="1"/>
  <c r="I43" i="1"/>
  <c r="F42" i="1"/>
  <c r="I42" i="1" l="1"/>
  <c r="I47" i="1" s="1"/>
  <c r="I28" i="1"/>
  <c r="H33" i="1"/>
  <c r="I45" i="1"/>
  <c r="J29" i="1" l="1"/>
  <c r="J33" i="1" s="1"/>
  <c r="J37" i="1" s="1"/>
  <c r="H45" i="1"/>
  <c r="I33" i="1"/>
  <c r="I37" i="1" s="1"/>
  <c r="I32" i="1"/>
  <c r="J45" i="1" l="1"/>
  <c r="J32" i="1"/>
  <c r="J28" i="1"/>
  <c r="J42" i="1"/>
  <c r="J47" i="1" s="1"/>
  <c r="J39" i="1"/>
  <c r="I40" i="1"/>
  <c r="I46" i="1" s="1"/>
  <c r="H37" i="1"/>
  <c r="H40" i="1" s="1"/>
  <c r="H46" i="1" s="1"/>
  <c r="J40" i="1" l="1"/>
  <c r="J46" i="1" s="1"/>
  <c r="F28" i="1" l="1"/>
  <c r="F45" i="1"/>
  <c r="F41" i="1" l="1"/>
  <c r="F47" i="1" s="1"/>
  <c r="F33" i="1" l="1"/>
  <c r="F37" i="1" s="1"/>
  <c r="F32" i="1"/>
  <c r="F40" i="1" l="1"/>
  <c r="F46" i="1" s="1"/>
  <c r="G42" i="1" l="1"/>
  <c r="G29" i="1"/>
  <c r="G30" i="1" s="1"/>
  <c r="G28" i="1"/>
  <c r="G41" i="1" l="1"/>
  <c r="G47" i="1" s="1"/>
  <c r="G45" i="1"/>
  <c r="G39" i="1"/>
  <c r="G33" i="1"/>
  <c r="G37" i="1" s="1"/>
  <c r="G32" i="1"/>
  <c r="G40" i="1" l="1"/>
  <c r="G46" i="1" s="1"/>
</calcChain>
</file>

<file path=xl/sharedStrings.xml><?xml version="1.0" encoding="utf-8"?>
<sst xmlns="http://schemas.openxmlformats.org/spreadsheetml/2006/main" count="86" uniqueCount="62">
  <si>
    <t xml:space="preserve"> ООО "ZUMA-PHARM"</t>
  </si>
  <si>
    <t>Серия</t>
  </si>
  <si>
    <t>Годен до</t>
  </si>
  <si>
    <t>Цех №</t>
  </si>
  <si>
    <t>Наименование сырья, упаковочного материала и НД</t>
  </si>
  <si>
    <t>Персонал</t>
  </si>
  <si>
    <t>Единица измерения</t>
  </si>
  <si>
    <t>шт</t>
  </si>
  <si>
    <t>Дата производства</t>
  </si>
  <si>
    <t>Возврат на склад</t>
  </si>
  <si>
    <t>Остаток с предыдущей серии</t>
  </si>
  <si>
    <t>Получено со склада в цех</t>
  </si>
  <si>
    <t xml:space="preserve">Потерие по траспортировке и декартонирования </t>
  </si>
  <si>
    <t>Поступило</t>
  </si>
  <si>
    <t xml:space="preserve">Брак в процессе </t>
  </si>
  <si>
    <t>Заводской брак</t>
  </si>
  <si>
    <t>%</t>
  </si>
  <si>
    <t>Использовано для серии</t>
  </si>
  <si>
    <t>Теор расход по норме</t>
  </si>
  <si>
    <t>Разинца</t>
  </si>
  <si>
    <t>Остаток после серии</t>
  </si>
  <si>
    <t>Маркировка</t>
  </si>
  <si>
    <t>Потери*</t>
  </si>
  <si>
    <t>Реглам.% потерь</t>
  </si>
  <si>
    <t>Фактич.% потерь</t>
  </si>
  <si>
    <t>Картнажная упаковка</t>
  </si>
  <si>
    <t>Норма</t>
  </si>
  <si>
    <t>Факт</t>
  </si>
  <si>
    <t>Брак</t>
  </si>
  <si>
    <t>Отбор для анализа</t>
  </si>
  <si>
    <t>После стер.</t>
  </si>
  <si>
    <t>после уп.</t>
  </si>
  <si>
    <t>Итого</t>
  </si>
  <si>
    <t>упаковок</t>
  </si>
  <si>
    <t>В т.ч. сырьё и материалы</t>
  </si>
  <si>
    <t>Общие потери при производстве</t>
  </si>
  <si>
    <t>(%)</t>
  </si>
  <si>
    <t>(кг., шт.)</t>
  </si>
  <si>
    <t>Регламентир.нормы потерь</t>
  </si>
  <si>
    <t>Заключения    (-)</t>
  </si>
  <si>
    <t>Нач.производство:</t>
  </si>
  <si>
    <t>Нач.смена:</t>
  </si>
  <si>
    <t>материальный бухгалтер</t>
  </si>
  <si>
    <t>Nosirov M</t>
  </si>
  <si>
    <t xml:space="preserve">  </t>
  </si>
  <si>
    <t>PK</t>
  </si>
  <si>
    <t>VIAL</t>
  </si>
  <si>
    <t>директор  _____________________</t>
  </si>
  <si>
    <t xml:space="preserve">  _________  _________2025 г. </t>
  </si>
  <si>
    <t>Самоклейка Л-Эргон нео (AMITARGIN)  (ОСН)/Box Amitargin</t>
  </si>
  <si>
    <t>Пенал Л-Эргон нео (AMITARGIN)  (ОСН)/Box Amitargin</t>
  </si>
  <si>
    <t>Инструкция Л-Эргон нео (AMITARGIN)  (ОСН)/Box Amitargin</t>
  </si>
  <si>
    <t>ARG0042501</t>
  </si>
  <si>
    <t>Гофрокоробка (330*220*250) ЗУМА</t>
  </si>
  <si>
    <t>Скотч</t>
  </si>
  <si>
    <t>Термоэтикетика 58х40мм (тарози учун)</t>
  </si>
  <si>
    <t>Риббон 50ммх300 метр</t>
  </si>
  <si>
    <t>ARG0042501, 01.09.2027, УЗБЕКИСТАН</t>
  </si>
  <si>
    <t>Vipin Kumar</t>
  </si>
  <si>
    <t>Якубов Ш</t>
  </si>
  <si>
    <t>Фозилов Н</t>
  </si>
  <si>
    <t>Директора по фин. вопросам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</si>
</sst>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.0"/>
    <numFmt numFmtId="166" formatCode="0.0000"/>
    <numFmt numFmtId="167" formatCode="0.000"/>
    <numFmt numFmtId="168" formatCode="#\ ##0_ ;[Red]\-#\ ##0\ 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Arial Cyr"/>
      <charset val="204"/>
    </font>
    <font>
      <sz val="12"/>
      <color theme="1"/>
      <name val="Calibri"/>
      <family val="2"/>
      <scheme val="minor"/>
    </font>
    <font>
      <sz val="12"/>
      <name val="Arial Cyr"/>
      <charset val="204"/>
    </font>
    <font>
      <sz val="12"/>
      <color theme="1"/>
      <name val="Arial Cyr"/>
      <charset val="204"/>
    </font>
    <font>
      <b/>
      <sz val="12"/>
      <color theme="1"/>
      <name val="Arial Cyr"/>
      <charset val="204"/>
    </font>
    <font>
      <b/>
      <sz val="13"/>
      <color theme="1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name val="Arial Cyr"/>
      <charset val="204"/>
    </font>
    <font>
      <b/>
      <sz val="18"/>
      <name val="Arial Cyr"/>
      <charset val="204"/>
    </font>
    <font>
      <sz val="16"/>
      <color theme="1"/>
      <name val="Calibri"/>
      <family val="2"/>
      <scheme val="minor"/>
    </font>
    <font>
      <sz val="14"/>
      <name val="Tahoma"/>
      <family val="2"/>
      <charset val="204"/>
    </font>
    <font>
      <sz val="14"/>
      <color theme="1"/>
      <name val="Tahoma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3"/>
      <color theme="1"/>
      <name val="Arial Cyr"/>
      <charset val="204"/>
    </font>
    <font>
      <b/>
      <sz val="13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9">
    <xf numFmtId="0" fontId="0" fillId="0" borderId="0" xfId="0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49" fontId="5" fillId="2" borderId="0" xfId="0" applyNumberFormat="1" applyFont="1" applyFill="1" applyAlignment="1">
      <alignment horizontal="center" vertical="center"/>
    </xf>
    <xf numFmtId="2" fontId="0" fillId="0" borderId="0" xfId="0" applyNumberFormat="1"/>
    <xf numFmtId="168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4" fillId="0" borderId="0" xfId="1" applyFont="1" applyAlignment="1">
      <alignment horizontal="right"/>
    </xf>
    <xf numFmtId="0" fontId="6" fillId="0" borderId="6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1" fontId="0" fillId="0" borderId="0" xfId="0" applyNumberFormat="1"/>
    <xf numFmtId="0" fontId="2" fillId="0" borderId="0" xfId="0" applyFont="1" applyAlignment="1">
      <alignment wrapText="1"/>
    </xf>
    <xf numFmtId="0" fontId="4" fillId="0" borderId="0" xfId="1" applyFont="1"/>
    <xf numFmtId="49" fontId="5" fillId="2" borderId="1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67" fontId="14" fillId="11" borderId="1" xfId="0" applyNumberFormat="1" applyFon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1" fontId="16" fillId="9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6" fontId="21" fillId="5" borderId="1" xfId="0" applyNumberFormat="1" applyFont="1" applyFill="1" applyBorder="1" applyAlignment="1">
      <alignment horizontal="center"/>
    </xf>
    <xf numFmtId="10" fontId="2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2" xfId="0" applyFont="1" applyBorder="1" applyAlignment="1">
      <alignment vertical="center"/>
    </xf>
    <xf numFmtId="49" fontId="14" fillId="2" borderId="12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/>
    </xf>
    <xf numFmtId="1" fontId="16" fillId="9" borderId="12" xfId="0" applyNumberFormat="1" applyFont="1" applyFill="1" applyBorder="1" applyAlignment="1">
      <alignment horizontal="center" vertical="center"/>
    </xf>
    <xf numFmtId="1" fontId="14" fillId="5" borderId="12" xfId="0" applyNumberFormat="1" applyFont="1" applyFill="1" applyBorder="1" applyAlignment="1">
      <alignment horizontal="center" vertical="center"/>
    </xf>
    <xf numFmtId="10" fontId="2" fillId="3" borderId="12" xfId="0" applyNumberFormat="1" applyFont="1" applyFill="1" applyBorder="1" applyAlignment="1">
      <alignment horizontal="center" vertical="center"/>
    </xf>
    <xf numFmtId="10" fontId="14" fillId="2" borderId="12" xfId="0" applyNumberFormat="1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10" fontId="15" fillId="3" borderId="12" xfId="0" applyNumberFormat="1" applyFont="1" applyFill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10" fontId="14" fillId="0" borderId="12" xfId="0" applyNumberFormat="1" applyFont="1" applyBorder="1" applyAlignment="1">
      <alignment horizontal="center" vertical="center"/>
    </xf>
    <xf numFmtId="167" fontId="14" fillId="11" borderId="12" xfId="0" applyNumberFormat="1" applyFont="1" applyFill="1" applyBorder="1" applyAlignment="1">
      <alignment horizontal="center" vertical="center"/>
    </xf>
    <xf numFmtId="1" fontId="14" fillId="7" borderId="12" xfId="0" applyNumberFormat="1" applyFont="1" applyFill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14" fillId="4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1" fontId="27" fillId="10" borderId="1" xfId="0" applyNumberFormat="1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1" fontId="26" fillId="4" borderId="1" xfId="0" applyNumberFormat="1" applyFont="1" applyFill="1" applyBorder="1" applyAlignment="1">
      <alignment horizontal="center" vertical="center"/>
    </xf>
    <xf numFmtId="10" fontId="26" fillId="4" borderId="1" xfId="0" applyNumberFormat="1" applyFont="1" applyFill="1" applyBorder="1" applyAlignment="1">
      <alignment horizontal="center" vertical="center"/>
    </xf>
    <xf numFmtId="49" fontId="28" fillId="0" borderId="0" xfId="0" applyNumberFormat="1" applyFont="1"/>
    <xf numFmtId="0" fontId="28" fillId="0" borderId="0" xfId="0" applyFont="1"/>
    <xf numFmtId="0" fontId="25" fillId="0" borderId="0" xfId="0" applyFont="1"/>
    <xf numFmtId="1" fontId="27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" fontId="26" fillId="10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4" fillId="0" borderId="11" xfId="1" applyFont="1" applyBorder="1" applyAlignment="1">
      <alignment horizontal="center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22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2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0" fontId="29" fillId="6" borderId="1" xfId="0" applyNumberFormat="1" applyFont="1" applyFill="1" applyBorder="1" applyAlignment="1">
      <alignment horizontal="center" vertical="center"/>
    </xf>
    <xf numFmtId="10" fontId="29" fillId="6" borderId="12" xfId="0" applyNumberFormat="1" applyFont="1" applyFill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10" fontId="13" fillId="4" borderId="1" xfId="0" applyNumberFormat="1" applyFont="1" applyFill="1" applyBorder="1" applyAlignment="1">
      <alignment horizontal="center" vertical="center"/>
    </xf>
    <xf numFmtId="10" fontId="13" fillId="4" borderId="12" xfId="0" applyNumberFormat="1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8" borderId="12" xfId="0" applyFont="1" applyFill="1" applyBorder="1" applyAlignment="1">
      <alignment horizontal="center" vertical="center"/>
    </xf>
    <xf numFmtId="1" fontId="29" fillId="9" borderId="1" xfId="0" applyNumberFormat="1" applyFont="1" applyFill="1" applyBorder="1" applyAlignment="1">
      <alignment horizontal="center" vertical="center"/>
    </xf>
    <xf numFmtId="1" fontId="29" fillId="9" borderId="1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32" fillId="0" borderId="10" xfId="0" applyFont="1" applyBorder="1" applyAlignment="1">
      <alignment horizontal="center"/>
    </xf>
    <xf numFmtId="49" fontId="31" fillId="0" borderId="0" xfId="0" applyNumberFormat="1" applyFont="1"/>
    <xf numFmtId="0" fontId="32" fillId="0" borderId="10" xfId="0" applyFont="1" applyBorder="1"/>
    <xf numFmtId="0" fontId="32" fillId="0" borderId="0" xfId="0" applyFont="1"/>
    <xf numFmtId="0" fontId="28" fillId="0" borderId="20" xfId="0" applyFont="1" applyBorder="1"/>
    <xf numFmtId="0" fontId="28" fillId="0" borderId="21" xfId="0" applyFont="1" applyBorder="1"/>
    <xf numFmtId="0" fontId="33" fillId="0" borderId="0" xfId="0" applyFont="1"/>
    <xf numFmtId="0" fontId="1" fillId="0" borderId="0" xfId="0" applyFont="1"/>
  </cellXfs>
  <cellStyles count="2">
    <cellStyle name="Обычный" xfId="0" builtinId="0"/>
    <cellStyle name="Обычный 2" xfId="1" xr:uid="{B7954D90-99B8-41F5-AC0B-9BB7CDF30982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D50"/>
  <sheetViews>
    <sheetView tabSelected="1" topLeftCell="D3" zoomScale="106" zoomScaleNormal="106" zoomScaleSheetLayoutView="70" workbookViewId="0">
      <selection activeCell="I50" sqref="I50"/>
    </sheetView>
  </sheetViews>
  <sheetFormatPr defaultRowHeight="15" x14ac:dyDescent="0.25"/>
  <cols>
    <col min="1" max="1" width="3.7109375" customWidth="1"/>
    <col min="2" max="2" width="47.7109375" customWidth="1"/>
    <col min="3" max="3" width="33.42578125" customWidth="1"/>
    <col min="4" max="4" width="22.7109375" customWidth="1"/>
    <col min="5" max="12" width="18.7109375" customWidth="1"/>
    <col min="13" max="14" width="10.7109375" customWidth="1"/>
    <col min="15" max="15" width="11.28515625" customWidth="1"/>
  </cols>
  <sheetData>
    <row r="2" spans="2:30" ht="26.25" customHeight="1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07"/>
      <c r="M2" s="17"/>
      <c r="N2" s="17"/>
      <c r="O2" s="17"/>
    </row>
    <row r="3" spans="2:30" ht="26.25" customHeight="1" x14ac:dyDescent="0.25">
      <c r="B3" s="127" t="s">
        <v>47</v>
      </c>
      <c r="C3" s="127"/>
      <c r="D3" s="127"/>
      <c r="E3" s="127"/>
      <c r="F3" s="127"/>
      <c r="G3" s="127"/>
      <c r="H3" s="127"/>
      <c r="I3" s="127"/>
      <c r="J3" s="127"/>
      <c r="K3" s="127"/>
      <c r="L3" s="106"/>
      <c r="M3" s="18"/>
      <c r="N3" s="18"/>
      <c r="O3" s="18"/>
    </row>
    <row r="4" spans="2:30" ht="26.25" customHeight="1" x14ac:dyDescent="0.25">
      <c r="B4" s="127" t="s">
        <v>48</v>
      </c>
      <c r="C4" s="127"/>
      <c r="D4" s="127"/>
      <c r="E4" s="127"/>
      <c r="F4" s="127"/>
      <c r="G4" s="127"/>
      <c r="H4" s="127"/>
      <c r="I4" s="127"/>
      <c r="J4" s="127"/>
      <c r="K4" s="127"/>
      <c r="L4" s="106"/>
      <c r="M4" s="18"/>
      <c r="N4" s="18"/>
      <c r="O4" s="18"/>
    </row>
    <row r="5" spans="2:30" ht="18.75" thickBot="1" x14ac:dyDescent="0.3">
      <c r="B5" s="8"/>
      <c r="C5" s="8"/>
      <c r="D5" s="8"/>
      <c r="E5" s="129"/>
      <c r="F5" s="129"/>
      <c r="G5" s="129"/>
      <c r="H5" s="8"/>
      <c r="J5" s="8"/>
      <c r="K5" s="8"/>
      <c r="L5" s="8"/>
      <c r="M5" s="8"/>
      <c r="N5" s="8"/>
      <c r="O5" s="8"/>
    </row>
    <row r="6" spans="2:30" x14ac:dyDescent="0.25">
      <c r="B6" s="1"/>
      <c r="C6" s="1"/>
      <c r="D6" s="130" t="s">
        <v>45</v>
      </c>
      <c r="E6" s="11" t="s">
        <v>1</v>
      </c>
      <c r="F6" s="10" t="s">
        <v>2</v>
      </c>
      <c r="G6" s="15" t="s">
        <v>3</v>
      </c>
      <c r="H6" s="2"/>
      <c r="I6" s="1"/>
      <c r="J6" s="1"/>
      <c r="K6" s="1"/>
      <c r="L6" s="1"/>
    </row>
    <row r="7" spans="2:30" ht="15.75" thickBot="1" x14ac:dyDescent="0.3">
      <c r="B7" s="3"/>
      <c r="C7" s="3"/>
      <c r="D7" s="131"/>
      <c r="E7" s="19" t="s">
        <v>52</v>
      </c>
      <c r="F7" s="20"/>
      <c r="G7" s="21" t="s">
        <v>46</v>
      </c>
      <c r="H7" s="4"/>
      <c r="I7" s="3"/>
      <c r="J7" s="3"/>
      <c r="K7" s="3"/>
      <c r="L7" s="3"/>
    </row>
    <row r="8" spans="2:30" ht="30.75" customHeight="1" x14ac:dyDescent="0.25">
      <c r="B8" s="114" t="s">
        <v>4</v>
      </c>
      <c r="C8" s="115"/>
      <c r="D8" s="115" t="s">
        <v>5</v>
      </c>
      <c r="E8" s="115" t="s">
        <v>57</v>
      </c>
      <c r="F8" s="135" t="s">
        <v>49</v>
      </c>
      <c r="G8" s="135" t="s">
        <v>50</v>
      </c>
      <c r="H8" s="115" t="s">
        <v>51</v>
      </c>
      <c r="I8" s="135" t="s">
        <v>53</v>
      </c>
      <c r="J8" s="115" t="s">
        <v>54</v>
      </c>
      <c r="K8" s="115" t="s">
        <v>55</v>
      </c>
      <c r="L8" s="136" t="s">
        <v>56</v>
      </c>
      <c r="M8" s="118"/>
    </row>
    <row r="9" spans="2:30" ht="30.75" customHeight="1" x14ac:dyDescent="0.25">
      <c r="B9" s="116"/>
      <c r="C9" s="117"/>
      <c r="D9" s="117"/>
      <c r="E9" s="117"/>
      <c r="F9" s="137"/>
      <c r="G9" s="137"/>
      <c r="H9" s="117"/>
      <c r="I9" s="117"/>
      <c r="J9" s="117"/>
      <c r="K9" s="117"/>
      <c r="L9" s="138"/>
      <c r="M9" s="118"/>
    </row>
    <row r="10" spans="2:30" ht="79.5" customHeight="1" x14ac:dyDescent="0.25">
      <c r="B10" s="116"/>
      <c r="C10" s="117"/>
      <c r="D10" s="117"/>
      <c r="E10" s="117"/>
      <c r="F10" s="137"/>
      <c r="G10" s="137"/>
      <c r="H10" s="117"/>
      <c r="I10" s="117"/>
      <c r="J10" s="117"/>
      <c r="K10" s="117"/>
      <c r="L10" s="138"/>
      <c r="M10" s="118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</row>
    <row r="11" spans="2:30" ht="18.95" customHeight="1" x14ac:dyDescent="0.25">
      <c r="B11" s="119" t="s">
        <v>6</v>
      </c>
      <c r="C11" s="120"/>
      <c r="D11" s="111"/>
      <c r="E11" s="27" t="s">
        <v>7</v>
      </c>
      <c r="F11" s="27" t="s">
        <v>7</v>
      </c>
      <c r="G11" s="27" t="s">
        <v>7</v>
      </c>
      <c r="H11" s="27" t="s">
        <v>7</v>
      </c>
      <c r="I11" s="27" t="s">
        <v>7</v>
      </c>
      <c r="J11" s="27" t="s">
        <v>7</v>
      </c>
      <c r="K11" s="27" t="s">
        <v>7</v>
      </c>
      <c r="L11" s="134" t="s">
        <v>7</v>
      </c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2"/>
      <c r="AD11" s="132"/>
    </row>
    <row r="12" spans="2:30" ht="18.95" customHeight="1" x14ac:dyDescent="0.25">
      <c r="B12" s="110" t="s">
        <v>8</v>
      </c>
      <c r="C12" s="22"/>
      <c r="D12" s="22"/>
      <c r="E12" s="28"/>
      <c r="F12" s="23"/>
      <c r="G12" s="28"/>
      <c r="H12" s="28"/>
      <c r="I12" s="28"/>
      <c r="J12" s="28"/>
      <c r="K12" s="28"/>
      <c r="L12" s="72"/>
      <c r="S12" s="132"/>
      <c r="T12" s="132"/>
      <c r="U12" s="132"/>
      <c r="V12" s="132"/>
      <c r="W12" s="132"/>
      <c r="X12" s="132"/>
      <c r="Y12" s="133"/>
      <c r="Z12" s="133"/>
      <c r="AA12" s="133"/>
      <c r="AB12" s="133"/>
      <c r="AC12" s="132"/>
      <c r="AD12" s="132"/>
    </row>
    <row r="13" spans="2:30" ht="18.95" customHeight="1" x14ac:dyDescent="0.25">
      <c r="B13" s="110" t="s">
        <v>1</v>
      </c>
      <c r="C13" s="13" t="str">
        <f>E7</f>
        <v>ARG0042501</v>
      </c>
      <c r="D13" s="13"/>
      <c r="E13" s="33"/>
      <c r="F13" s="24"/>
      <c r="G13" s="29"/>
      <c r="H13" s="30"/>
      <c r="I13" s="33"/>
      <c r="J13" s="33"/>
      <c r="K13" s="33"/>
      <c r="L13" s="73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</row>
    <row r="14" spans="2:30" ht="18.95" customHeight="1" x14ac:dyDescent="0.25">
      <c r="B14" s="110" t="s">
        <v>9</v>
      </c>
      <c r="C14" s="13"/>
      <c r="D14" s="13"/>
      <c r="E14" s="33"/>
      <c r="F14" s="24"/>
      <c r="G14" s="30"/>
      <c r="H14" s="30"/>
      <c r="I14" s="33"/>
      <c r="J14" s="33"/>
      <c r="K14" s="33"/>
      <c r="L14" s="73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</row>
    <row r="15" spans="2:30" ht="18.95" customHeight="1" x14ac:dyDescent="0.25">
      <c r="B15" s="121" t="s">
        <v>10</v>
      </c>
      <c r="C15" s="122"/>
      <c r="D15" s="111"/>
      <c r="E15" s="36"/>
      <c r="F15" s="88"/>
      <c r="G15" s="89"/>
      <c r="H15" s="89"/>
      <c r="I15" s="89"/>
      <c r="J15" s="36"/>
      <c r="K15" s="88"/>
      <c r="L15" s="90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</row>
    <row r="16" spans="2:30" ht="18.95" customHeight="1" x14ac:dyDescent="0.25">
      <c r="B16" s="119" t="s">
        <v>11</v>
      </c>
      <c r="C16" s="120"/>
      <c r="D16" s="111"/>
      <c r="E16" s="91">
        <v>13476</v>
      </c>
      <c r="F16" s="91">
        <v>16700</v>
      </c>
      <c r="G16" s="92">
        <v>14481</v>
      </c>
      <c r="H16" s="92">
        <v>18724</v>
      </c>
      <c r="I16" s="93">
        <v>277</v>
      </c>
      <c r="J16" s="93">
        <v>4</v>
      </c>
      <c r="K16" s="108">
        <v>13445</v>
      </c>
      <c r="L16" s="94">
        <v>30</v>
      </c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</row>
    <row r="17" spans="2:30" ht="18.95" customHeight="1" x14ac:dyDescent="0.25">
      <c r="B17" s="116" t="s">
        <v>12</v>
      </c>
      <c r="C17" s="66" t="s">
        <v>13</v>
      </c>
      <c r="D17" s="12"/>
      <c r="E17" s="96"/>
      <c r="F17" s="95"/>
      <c r="G17" s="95"/>
      <c r="H17" s="96"/>
      <c r="I17" s="96"/>
      <c r="J17" s="96"/>
      <c r="K17" s="95"/>
      <c r="L17" s="97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</row>
    <row r="18" spans="2:30" ht="18.95" customHeight="1" x14ac:dyDescent="0.25">
      <c r="B18" s="116"/>
      <c r="C18" s="66" t="s">
        <v>14</v>
      </c>
      <c r="D18" s="87"/>
      <c r="E18" s="98"/>
      <c r="F18" s="95"/>
      <c r="G18" s="103"/>
      <c r="H18" s="104"/>
      <c r="I18" s="104"/>
      <c r="J18" s="104"/>
      <c r="K18" s="95"/>
      <c r="L18" s="97"/>
      <c r="O18" s="16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</row>
    <row r="19" spans="2:30" ht="18.95" customHeight="1" x14ac:dyDescent="0.25">
      <c r="B19" s="116"/>
      <c r="C19" s="66" t="s">
        <v>15</v>
      </c>
      <c r="D19" s="12"/>
      <c r="E19" s="98"/>
      <c r="F19" s="95"/>
      <c r="G19" s="98"/>
      <c r="H19" s="98"/>
      <c r="I19" s="98"/>
      <c r="J19" s="98"/>
      <c r="K19" s="95"/>
      <c r="L19" s="97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</row>
    <row r="20" spans="2:30" ht="18.95" customHeight="1" x14ac:dyDescent="0.25">
      <c r="B20" s="109"/>
      <c r="C20" s="66" t="s">
        <v>16</v>
      </c>
      <c r="D20" s="12"/>
      <c r="E20" s="98"/>
      <c r="F20" s="95"/>
      <c r="G20" s="98"/>
      <c r="H20" s="99"/>
      <c r="I20" s="98"/>
      <c r="J20" s="98"/>
      <c r="K20" s="95"/>
      <c r="L20" s="97"/>
      <c r="N20" s="5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</row>
    <row r="21" spans="2:30" ht="18.95" customHeight="1" x14ac:dyDescent="0.25">
      <c r="B21" s="9" t="s">
        <v>17</v>
      </c>
      <c r="C21" s="112"/>
      <c r="D21" s="7"/>
      <c r="E21" s="146">
        <f>E16</f>
        <v>13476</v>
      </c>
      <c r="F21" s="146">
        <v>13500</v>
      </c>
      <c r="G21" s="146">
        <f>G16-600</f>
        <v>13881</v>
      </c>
      <c r="H21" s="146">
        <v>13450</v>
      </c>
      <c r="I21" s="146">
        <v>277</v>
      </c>
      <c r="J21" s="146">
        <f t="shared" ref="J21" si="0">J16</f>
        <v>4</v>
      </c>
      <c r="K21" s="146">
        <v>13445</v>
      </c>
      <c r="L21" s="147">
        <v>5</v>
      </c>
      <c r="M21" s="16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</row>
    <row r="22" spans="2:30" ht="18.95" customHeight="1" x14ac:dyDescent="0.25">
      <c r="B22" s="9" t="s">
        <v>18</v>
      </c>
      <c r="C22" s="113"/>
      <c r="D22" s="7"/>
      <c r="E22" s="34"/>
      <c r="F22" s="31"/>
      <c r="G22" s="30"/>
      <c r="H22" s="30"/>
      <c r="I22" s="34"/>
      <c r="J22" s="34"/>
      <c r="K22" s="31"/>
      <c r="L22" s="74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</row>
    <row r="23" spans="2:30" ht="18.95" customHeight="1" x14ac:dyDescent="0.25">
      <c r="B23" s="9" t="s">
        <v>19</v>
      </c>
      <c r="C23" s="113"/>
      <c r="D23" s="7"/>
      <c r="E23" s="35"/>
      <c r="F23" s="31"/>
      <c r="G23" s="34"/>
      <c r="H23" s="34"/>
      <c r="I23" s="35"/>
      <c r="J23" s="35"/>
      <c r="K23" s="31"/>
      <c r="L23" s="74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</row>
    <row r="24" spans="2:30" ht="18.95" customHeight="1" x14ac:dyDescent="0.25">
      <c r="B24" s="139" t="s">
        <v>20</v>
      </c>
      <c r="C24" s="105"/>
      <c r="D24" s="14"/>
      <c r="E24" s="34">
        <f>E16-E21</f>
        <v>0</v>
      </c>
      <c r="F24" s="34">
        <f>F16-F21</f>
        <v>3200</v>
      </c>
      <c r="G24" s="34">
        <f t="shared" ref="G24:L24" si="1">G16-G21</f>
        <v>600</v>
      </c>
      <c r="H24" s="34">
        <f t="shared" si="1"/>
        <v>5274</v>
      </c>
      <c r="I24" s="34">
        <f t="shared" si="1"/>
        <v>0</v>
      </c>
      <c r="J24" s="34">
        <f t="shared" si="1"/>
        <v>0</v>
      </c>
      <c r="K24" s="34">
        <f t="shared" si="1"/>
        <v>0</v>
      </c>
      <c r="L24" s="75">
        <f t="shared" si="1"/>
        <v>25</v>
      </c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</row>
    <row r="25" spans="2:30" ht="18.95" customHeight="1" x14ac:dyDescent="0.25">
      <c r="B25" s="116" t="s">
        <v>21</v>
      </c>
      <c r="C25" s="62" t="s">
        <v>13</v>
      </c>
      <c r="D25" s="125"/>
      <c r="E25" s="148">
        <f t="shared" ref="E25:F25" si="2">+E21</f>
        <v>13476</v>
      </c>
      <c r="F25" s="148">
        <f t="shared" si="2"/>
        <v>13500</v>
      </c>
      <c r="G25" s="148">
        <f>G21</f>
        <v>13881</v>
      </c>
      <c r="H25" s="148">
        <f t="shared" ref="H25:L25" si="3">H21</f>
        <v>13450</v>
      </c>
      <c r="I25" s="148">
        <f t="shared" si="3"/>
        <v>277</v>
      </c>
      <c r="J25" s="148">
        <f t="shared" si="3"/>
        <v>4</v>
      </c>
      <c r="K25" s="148">
        <f t="shared" si="3"/>
        <v>13445</v>
      </c>
      <c r="L25" s="149">
        <f t="shared" si="3"/>
        <v>5</v>
      </c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</row>
    <row r="26" spans="2:30" ht="18.95" customHeight="1" x14ac:dyDescent="0.25">
      <c r="B26" s="116"/>
      <c r="C26" s="32" t="s">
        <v>22</v>
      </c>
      <c r="D26" s="125"/>
      <c r="E26" s="39">
        <f>E25-13445</f>
        <v>31</v>
      </c>
      <c r="F26" s="39">
        <f>F25-13445-10</f>
        <v>45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77">
        <v>0</v>
      </c>
      <c r="M26" t="s">
        <v>44</v>
      </c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</row>
    <row r="27" spans="2:30" ht="18.95" customHeight="1" x14ac:dyDescent="0.25">
      <c r="B27" s="116"/>
      <c r="C27" s="64" t="s">
        <v>23</v>
      </c>
      <c r="D27" s="125"/>
      <c r="E27" s="25">
        <v>3.2500000000000001E-2</v>
      </c>
      <c r="F27" s="25">
        <v>0.09</v>
      </c>
      <c r="G27" s="25">
        <v>5.0000000000000001E-3</v>
      </c>
      <c r="H27" s="25">
        <v>5.0000000000000001E-3</v>
      </c>
      <c r="I27" s="25">
        <v>5.0000000000000001E-3</v>
      </c>
      <c r="J27" s="25">
        <v>5.0000000000000001E-3</v>
      </c>
      <c r="K27" s="25">
        <v>5.0000000000000001E-3</v>
      </c>
      <c r="L27" s="78">
        <v>5.0000000000000001E-3</v>
      </c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</row>
    <row r="28" spans="2:30" ht="18.95" customHeight="1" x14ac:dyDescent="0.25">
      <c r="B28" s="116"/>
      <c r="C28" s="62" t="s">
        <v>24</v>
      </c>
      <c r="D28" s="125"/>
      <c r="E28" s="40">
        <f t="shared" ref="E28:G28" si="4">E26/E25</f>
        <v>2.3003858711783914E-3</v>
      </c>
      <c r="F28" s="40">
        <f t="shared" si="4"/>
        <v>3.3333333333333335E-3</v>
      </c>
      <c r="G28" s="40">
        <f t="shared" si="4"/>
        <v>0</v>
      </c>
      <c r="H28" s="40">
        <f t="shared" ref="H28" si="5">H26/H25</f>
        <v>0</v>
      </c>
      <c r="I28" s="40">
        <f t="shared" ref="I28" si="6">I26/I25</f>
        <v>0</v>
      </c>
      <c r="J28" s="40">
        <f>J26/J25</f>
        <v>0</v>
      </c>
      <c r="K28" s="40">
        <f t="shared" ref="K28" si="7">K26/K25</f>
        <v>0</v>
      </c>
      <c r="L28" s="79">
        <f t="shared" ref="L28" si="8">L26/L25</f>
        <v>0</v>
      </c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</row>
    <row r="29" spans="2:30" ht="18.95" customHeight="1" x14ac:dyDescent="0.25">
      <c r="B29" s="116" t="s">
        <v>25</v>
      </c>
      <c r="C29" s="62" t="s">
        <v>13</v>
      </c>
      <c r="D29" s="125"/>
      <c r="E29" s="34">
        <f>+E25-E26</f>
        <v>13445</v>
      </c>
      <c r="F29" s="34">
        <f>F25-F26</f>
        <v>13455</v>
      </c>
      <c r="G29" s="34">
        <f>G25-G26</f>
        <v>13881</v>
      </c>
      <c r="H29" s="34">
        <f t="shared" ref="H29:K29" si="9">H25-H26</f>
        <v>13450</v>
      </c>
      <c r="I29" s="34">
        <f t="shared" si="9"/>
        <v>277</v>
      </c>
      <c r="J29" s="34">
        <f t="shared" si="9"/>
        <v>4</v>
      </c>
      <c r="K29" s="34">
        <f t="shared" si="9"/>
        <v>13445</v>
      </c>
      <c r="L29" s="75">
        <f t="shared" ref="L29" si="10">L25-L26</f>
        <v>5</v>
      </c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</row>
    <row r="30" spans="2:30" ht="18.95" customHeight="1" x14ac:dyDescent="0.25">
      <c r="B30" s="116"/>
      <c r="C30" s="32" t="s">
        <v>22</v>
      </c>
      <c r="D30" s="125"/>
      <c r="E30" s="39">
        <v>0</v>
      </c>
      <c r="F30" s="39">
        <v>0</v>
      </c>
      <c r="G30" s="39">
        <f>G29-13445-2</f>
        <v>434</v>
      </c>
      <c r="H30" s="39">
        <f>H29-13445-2</f>
        <v>3</v>
      </c>
      <c r="I30" s="38">
        <v>0</v>
      </c>
      <c r="J30" s="39">
        <v>0</v>
      </c>
      <c r="K30" s="39">
        <v>0</v>
      </c>
      <c r="L30" s="77">
        <v>0</v>
      </c>
      <c r="M30" s="5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</row>
    <row r="31" spans="2:30" ht="18.95" customHeight="1" x14ac:dyDescent="0.25">
      <c r="B31" s="116"/>
      <c r="C31" s="64" t="s">
        <v>23</v>
      </c>
      <c r="D31" s="125"/>
      <c r="E31" s="37">
        <v>5.0000000000000001E-3</v>
      </c>
      <c r="F31" s="37">
        <v>5.0000000000000001E-3</v>
      </c>
      <c r="G31" s="37">
        <v>0.05</v>
      </c>
      <c r="H31" s="37">
        <v>5.0000000000000001E-3</v>
      </c>
      <c r="I31" s="37">
        <v>5.0000000000000001E-3</v>
      </c>
      <c r="J31" s="37">
        <v>5.0000000000000001E-3</v>
      </c>
      <c r="K31" s="37">
        <v>0.02</v>
      </c>
      <c r="L31" s="81">
        <v>5.0000000000000001E-3</v>
      </c>
    </row>
    <row r="32" spans="2:30" ht="18.95" customHeight="1" x14ac:dyDescent="0.25">
      <c r="B32" s="116"/>
      <c r="C32" s="62" t="s">
        <v>24</v>
      </c>
      <c r="D32" s="125"/>
      <c r="E32" s="42">
        <f t="shared" ref="E32" si="11">E30/E29</f>
        <v>0</v>
      </c>
      <c r="F32" s="40">
        <f t="shared" ref="F32:G32" si="12">F30/F29</f>
        <v>0</v>
      </c>
      <c r="G32" s="40">
        <f t="shared" si="12"/>
        <v>3.1265758951084216E-2</v>
      </c>
      <c r="H32" s="42">
        <f>H30/H29</f>
        <v>2.2304832713754646E-4</v>
      </c>
      <c r="I32" s="42">
        <f t="shared" ref="I32" si="13">I30/I29</f>
        <v>0</v>
      </c>
      <c r="J32" s="42">
        <f t="shared" ref="J32" si="14">J30/J29</f>
        <v>0</v>
      </c>
      <c r="K32" s="40">
        <f t="shared" ref="K32" si="15">K30/K29</f>
        <v>0</v>
      </c>
      <c r="L32" s="79">
        <f t="shared" ref="L32" si="16">L30/L29</f>
        <v>0</v>
      </c>
    </row>
    <row r="33" spans="2:15" ht="18.95" customHeight="1" x14ac:dyDescent="0.25">
      <c r="B33" s="116" t="s">
        <v>29</v>
      </c>
      <c r="C33" s="62" t="s">
        <v>13</v>
      </c>
      <c r="D33" s="126"/>
      <c r="E33" s="43">
        <f t="shared" ref="E33:H33" si="17">E29-E30</f>
        <v>13445</v>
      </c>
      <c r="F33" s="43">
        <f t="shared" si="17"/>
        <v>13455</v>
      </c>
      <c r="G33" s="43">
        <f t="shared" si="17"/>
        <v>13447</v>
      </c>
      <c r="H33" s="34">
        <f t="shared" si="17"/>
        <v>13447</v>
      </c>
      <c r="I33" s="43">
        <f t="shared" ref="I33" si="18">I29-I30</f>
        <v>277</v>
      </c>
      <c r="J33" s="43">
        <f t="shared" ref="J33" si="19">J29-J30</f>
        <v>4</v>
      </c>
      <c r="K33" s="43">
        <f t="shared" ref="K33" si="20">K29-K30</f>
        <v>13445</v>
      </c>
      <c r="L33" s="82">
        <f t="shared" ref="L33" si="21">L29-L30</f>
        <v>5</v>
      </c>
    </row>
    <row r="34" spans="2:15" ht="18.95" customHeight="1" x14ac:dyDescent="0.25">
      <c r="B34" s="116"/>
      <c r="C34" s="63" t="s">
        <v>30</v>
      </c>
      <c r="D34" s="126"/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80">
        <v>0</v>
      </c>
    </row>
    <row r="35" spans="2:15" ht="18.95" customHeight="1" thickBot="1" x14ac:dyDescent="0.3">
      <c r="B35" s="116"/>
      <c r="C35" s="32" t="s">
        <v>31</v>
      </c>
      <c r="D35" s="126"/>
      <c r="E35" s="38">
        <v>0</v>
      </c>
      <c r="F35" s="38">
        <v>10</v>
      </c>
      <c r="G35" s="38">
        <v>2</v>
      </c>
      <c r="H35" s="38">
        <v>2</v>
      </c>
      <c r="I35" s="38">
        <v>0</v>
      </c>
      <c r="J35" s="38">
        <v>0</v>
      </c>
      <c r="K35" s="38">
        <v>0</v>
      </c>
      <c r="L35" s="80">
        <v>0</v>
      </c>
    </row>
    <row r="36" spans="2:15" ht="18.95" customHeight="1" x14ac:dyDescent="0.25">
      <c r="B36" s="116"/>
      <c r="C36" s="64" t="s">
        <v>23</v>
      </c>
      <c r="D36" s="126"/>
      <c r="E36" s="37">
        <v>2E-3</v>
      </c>
      <c r="F36" s="37">
        <v>2E-3</v>
      </c>
      <c r="G36" s="37">
        <v>2E-3</v>
      </c>
      <c r="H36" s="37">
        <v>2E-3</v>
      </c>
      <c r="I36" s="37">
        <v>2E-3</v>
      </c>
      <c r="J36" s="37">
        <v>2E-3</v>
      </c>
      <c r="K36" s="37">
        <v>2E-3</v>
      </c>
      <c r="L36" s="81">
        <v>2E-3</v>
      </c>
      <c r="M36" s="47" t="s">
        <v>26</v>
      </c>
      <c r="N36" s="48">
        <v>22000</v>
      </c>
    </row>
    <row r="37" spans="2:15" ht="18.95" customHeight="1" x14ac:dyDescent="0.25">
      <c r="B37" s="116"/>
      <c r="C37" s="62" t="s">
        <v>24</v>
      </c>
      <c r="D37" s="126"/>
      <c r="E37" s="42">
        <f t="shared" ref="E37" si="22">(E35+E34)/E33</f>
        <v>0</v>
      </c>
      <c r="F37" s="42">
        <f t="shared" ref="F37:G37" si="23">F35/F33</f>
        <v>7.4321813452248237E-4</v>
      </c>
      <c r="G37" s="42">
        <f t="shared" si="23"/>
        <v>1.4873205919535955E-4</v>
      </c>
      <c r="H37" s="42">
        <f>H32</f>
        <v>2.2304832713754646E-4</v>
      </c>
      <c r="I37" s="42">
        <f t="shared" ref="I37" si="24">(I35+I34)/I33</f>
        <v>0</v>
      </c>
      <c r="J37" s="42">
        <f t="shared" ref="J37" si="25">(J35+J34)/J33</f>
        <v>0</v>
      </c>
      <c r="K37" s="42">
        <f t="shared" ref="K37" si="26">K35/K33</f>
        <v>0</v>
      </c>
      <c r="L37" s="83">
        <f t="shared" ref="L37" si="27">L35/L33</f>
        <v>0</v>
      </c>
      <c r="M37" s="49" t="s">
        <v>27</v>
      </c>
      <c r="N37" s="50">
        <v>13445</v>
      </c>
    </row>
    <row r="38" spans="2:15" ht="18.95" customHeight="1" x14ac:dyDescent="0.25">
      <c r="B38" s="140" t="s">
        <v>32</v>
      </c>
      <c r="C38" s="61" t="s">
        <v>33</v>
      </c>
      <c r="D38" s="55"/>
      <c r="E38" s="26"/>
      <c r="F38" s="43"/>
      <c r="G38" s="43"/>
      <c r="H38" s="43"/>
      <c r="I38" s="26"/>
      <c r="J38" s="26"/>
      <c r="K38" s="43"/>
      <c r="L38" s="82"/>
      <c r="M38" s="49" t="s">
        <v>28</v>
      </c>
      <c r="N38" s="51">
        <f>N36-N37</f>
        <v>8555</v>
      </c>
    </row>
    <row r="39" spans="2:15" ht="18.95" customHeight="1" thickBot="1" x14ac:dyDescent="0.3">
      <c r="B39" s="140"/>
      <c r="C39" s="65" t="s">
        <v>34</v>
      </c>
      <c r="D39" s="56"/>
      <c r="E39" s="54">
        <f>E25-E26-E30-E35</f>
        <v>13445</v>
      </c>
      <c r="F39" s="54">
        <f>+F25-F26-F30-F35</f>
        <v>13445</v>
      </c>
      <c r="G39" s="54">
        <f t="shared" ref="G39:J39" si="28">+G25-G26-G30-G35</f>
        <v>13445</v>
      </c>
      <c r="H39" s="54">
        <f>+H25-H26-H30-H35</f>
        <v>13445</v>
      </c>
      <c r="I39" s="54">
        <f t="shared" si="28"/>
        <v>277</v>
      </c>
      <c r="J39" s="54">
        <f t="shared" si="28"/>
        <v>4</v>
      </c>
      <c r="K39" s="54">
        <f t="shared" ref="K39" si="29">+K25-K26-K30-K35</f>
        <v>13445</v>
      </c>
      <c r="L39" s="76">
        <f t="shared" ref="L39" si="30">+L25-L26-L30-L35</f>
        <v>5</v>
      </c>
      <c r="M39" s="52" t="s">
        <v>16</v>
      </c>
      <c r="N39" s="53">
        <f>N38*100/N36</f>
        <v>38.886363636363633</v>
      </c>
    </row>
    <row r="40" spans="2:15" ht="18.95" customHeight="1" x14ac:dyDescent="0.25">
      <c r="B40" s="116" t="s">
        <v>35</v>
      </c>
      <c r="C40" s="67" t="s">
        <v>36</v>
      </c>
      <c r="D40" s="57"/>
      <c r="E40" s="141">
        <f t="shared" ref="E40" si="31">E28+E32+E37</f>
        <v>2.3003858711783914E-3</v>
      </c>
      <c r="F40" s="141">
        <f>F28+F32+F37</f>
        <v>4.076551467855816E-3</v>
      </c>
      <c r="G40" s="141">
        <f>G28+G32+G37</f>
        <v>3.1414491010279579E-2</v>
      </c>
      <c r="H40" s="141">
        <f>H32+H37</f>
        <v>4.4609665427509292E-4</v>
      </c>
      <c r="I40" s="141">
        <f>I28+I32+I37</f>
        <v>0</v>
      </c>
      <c r="J40" s="141">
        <f t="shared" ref="J40" si="32">J28+J32+J37</f>
        <v>0</v>
      </c>
      <c r="K40" s="141">
        <f t="shared" ref="K40" si="33">K28+K32+K37</f>
        <v>0</v>
      </c>
      <c r="L40" s="142">
        <f t="shared" ref="L40" si="34">L28+L32+L37</f>
        <v>0</v>
      </c>
    </row>
    <row r="41" spans="2:15" ht="18.95" customHeight="1" x14ac:dyDescent="0.25">
      <c r="B41" s="116"/>
      <c r="C41" s="68" t="s">
        <v>37</v>
      </c>
      <c r="D41" s="58"/>
      <c r="E41" s="44">
        <f t="shared" ref="E41:H41" si="35">E26+E30+E35</f>
        <v>31</v>
      </c>
      <c r="F41" s="44">
        <f t="shared" si="35"/>
        <v>55</v>
      </c>
      <c r="G41" s="44">
        <f t="shared" si="35"/>
        <v>436</v>
      </c>
      <c r="H41" s="44">
        <f t="shared" si="35"/>
        <v>5</v>
      </c>
      <c r="I41" s="44">
        <f t="shared" ref="I41" si="36">I26+I30+I35</f>
        <v>0</v>
      </c>
      <c r="J41" s="44">
        <f t="shared" ref="J41" si="37">J26+J30+J35</f>
        <v>0</v>
      </c>
      <c r="K41" s="44">
        <f t="shared" ref="K41" si="38">K26+K30+K35</f>
        <v>0</v>
      </c>
      <c r="L41" s="84">
        <f t="shared" ref="L41" si="39">L26+L30+L35</f>
        <v>0</v>
      </c>
    </row>
    <row r="42" spans="2:15" ht="18.95" customHeight="1" x14ac:dyDescent="0.25">
      <c r="B42" s="116" t="s">
        <v>38</v>
      </c>
      <c r="C42" s="68" t="s">
        <v>37</v>
      </c>
      <c r="D42" s="58"/>
      <c r="E42" s="41">
        <f t="shared" ref="E42:G42" si="40">E43*E25</f>
        <v>532.30200000000002</v>
      </c>
      <c r="F42" s="41">
        <f t="shared" si="40"/>
        <v>1309.5</v>
      </c>
      <c r="G42" s="41">
        <f t="shared" si="40"/>
        <v>791.21699999999998</v>
      </c>
      <c r="H42" s="41">
        <f>H43*H29</f>
        <v>161.4</v>
      </c>
      <c r="I42" s="41">
        <f>I43*I25</f>
        <v>3.3240000000000003</v>
      </c>
      <c r="J42" s="41">
        <f t="shared" ref="J42" si="41">J43*J25</f>
        <v>4.8000000000000001E-2</v>
      </c>
      <c r="K42" s="41">
        <f t="shared" ref="K42" si="42">K43*K25</f>
        <v>363.01500000000004</v>
      </c>
      <c r="L42" s="143">
        <f t="shared" ref="L42" si="43">L43*L25</f>
        <v>0.06</v>
      </c>
    </row>
    <row r="43" spans="2:15" ht="18.95" customHeight="1" x14ac:dyDescent="0.25">
      <c r="B43" s="116"/>
      <c r="C43" s="67" t="s">
        <v>36</v>
      </c>
      <c r="D43" s="57"/>
      <c r="E43" s="144">
        <f>E27+E31+E36</f>
        <v>3.95E-2</v>
      </c>
      <c r="F43" s="144">
        <v>9.7000000000000003E-2</v>
      </c>
      <c r="G43" s="144">
        <f t="shared" ref="G43:H43" si="44">G27+G31+G36</f>
        <v>5.7000000000000002E-2</v>
      </c>
      <c r="H43" s="144">
        <f t="shared" si="44"/>
        <v>1.2E-2</v>
      </c>
      <c r="I43" s="144">
        <f t="shared" ref="I43" si="45">I27+I31+I36</f>
        <v>1.2E-2</v>
      </c>
      <c r="J43" s="144">
        <f t="shared" ref="J43:K43" si="46">J27+J31+J36</f>
        <v>1.2E-2</v>
      </c>
      <c r="K43" s="144">
        <f t="shared" si="46"/>
        <v>2.7000000000000003E-2</v>
      </c>
      <c r="L43" s="145">
        <v>1.2E-2</v>
      </c>
    </row>
    <row r="44" spans="2:15" ht="24.75" hidden="1" customHeight="1" x14ac:dyDescent="0.25">
      <c r="B44" s="140" t="s">
        <v>32</v>
      </c>
      <c r="C44" s="66" t="s">
        <v>33</v>
      </c>
      <c r="D44" s="55"/>
      <c r="E44" s="43"/>
      <c r="F44" s="43"/>
      <c r="G44" s="43"/>
      <c r="H44" s="43"/>
      <c r="I44" s="43"/>
      <c r="J44" s="43"/>
      <c r="K44" s="43"/>
      <c r="L44" s="82"/>
    </row>
    <row r="45" spans="2:15" ht="24.75" hidden="1" customHeight="1" x14ac:dyDescent="0.25">
      <c r="B45" s="140"/>
      <c r="C45" s="69" t="s">
        <v>34</v>
      </c>
      <c r="D45" s="56"/>
      <c r="E45" s="45">
        <f t="shared" ref="E45" si="47">E25-E26-E30-E35-E34</f>
        <v>13445</v>
      </c>
      <c r="F45" s="45">
        <f>F39</f>
        <v>13445</v>
      </c>
      <c r="G45" s="45">
        <f>G25-G26-G30-G35-G34</f>
        <v>13445</v>
      </c>
      <c r="H45" s="45">
        <f>H29-H30-H35-H34</f>
        <v>13445</v>
      </c>
      <c r="I45" s="45">
        <f t="shared" ref="I45" si="48">I25-I26-I30-I35-I34</f>
        <v>277</v>
      </c>
      <c r="J45" s="45">
        <f t="shared" ref="J45" si="49">J25-J26-J30-J35-J34</f>
        <v>4</v>
      </c>
      <c r="K45" s="45">
        <f t="shared" ref="K45" si="50">K39</f>
        <v>13445</v>
      </c>
      <c r="L45" s="85">
        <f t="shared" ref="L45" si="51">L39</f>
        <v>5</v>
      </c>
    </row>
    <row r="46" spans="2:15" ht="19.5" customHeight="1" x14ac:dyDescent="0.25">
      <c r="B46" s="123" t="s">
        <v>39</v>
      </c>
      <c r="C46" s="70" t="s">
        <v>36</v>
      </c>
      <c r="D46" s="59"/>
      <c r="E46" s="42">
        <f t="shared" ref="E46:H46" si="52">E40-E43</f>
        <v>-3.7199614128821612E-2</v>
      </c>
      <c r="F46" s="42">
        <f t="shared" si="52"/>
        <v>-9.2923448532144182E-2</v>
      </c>
      <c r="G46" s="42">
        <f t="shared" si="52"/>
        <v>-2.5585508989720424E-2</v>
      </c>
      <c r="H46" s="42">
        <f t="shared" si="52"/>
        <v>-1.1553903345724908E-2</v>
      </c>
      <c r="I46" s="42">
        <f t="shared" ref="I46" si="53">I40-I43</f>
        <v>-1.2E-2</v>
      </c>
      <c r="J46" s="42">
        <f t="shared" ref="J46" si="54">J40-J43</f>
        <v>-1.2E-2</v>
      </c>
      <c r="K46" s="42">
        <f t="shared" ref="K46" si="55">K40-K43</f>
        <v>-2.7000000000000003E-2</v>
      </c>
      <c r="L46" s="83">
        <f t="shared" ref="L46" si="56">L40-L43</f>
        <v>-1.2E-2</v>
      </c>
      <c r="O46" s="6"/>
    </row>
    <row r="47" spans="2:15" ht="19.5" customHeight="1" thickBot="1" x14ac:dyDescent="0.3">
      <c r="B47" s="124"/>
      <c r="C47" s="71" t="s">
        <v>37</v>
      </c>
      <c r="D47" s="60"/>
      <c r="E47" s="46">
        <f t="shared" ref="E47:H47" si="57">E41-E42</f>
        <v>-501.30200000000002</v>
      </c>
      <c r="F47" s="46">
        <f>F41-F42</f>
        <v>-1254.5</v>
      </c>
      <c r="G47" s="46">
        <f t="shared" si="57"/>
        <v>-355.21699999999998</v>
      </c>
      <c r="H47" s="46">
        <f t="shared" si="57"/>
        <v>-156.4</v>
      </c>
      <c r="I47" s="46">
        <f t="shared" ref="I47:K47" si="58">I41-I42</f>
        <v>-3.3240000000000003</v>
      </c>
      <c r="J47" s="46">
        <f t="shared" si="58"/>
        <v>-4.8000000000000001E-2</v>
      </c>
      <c r="K47" s="46">
        <f t="shared" si="58"/>
        <v>-363.01500000000004</v>
      </c>
      <c r="L47" s="86">
        <f t="shared" ref="L47" si="59">L41-L42</f>
        <v>-0.06</v>
      </c>
      <c r="O47" s="6"/>
    </row>
    <row r="48" spans="2:15" ht="53.25" customHeight="1" x14ac:dyDescent="0.35">
      <c r="B48" s="150" t="s">
        <v>40</v>
      </c>
      <c r="C48" s="151"/>
      <c r="D48" s="152" t="s">
        <v>58</v>
      </c>
      <c r="E48" s="100"/>
      <c r="F48" s="100"/>
      <c r="G48" s="100"/>
      <c r="H48" s="101"/>
      <c r="I48" s="158" t="s">
        <v>61</v>
      </c>
      <c r="J48" s="101"/>
      <c r="K48" s="155"/>
      <c r="L48" s="157" t="s">
        <v>59</v>
      </c>
      <c r="M48" s="6"/>
      <c r="N48" s="6"/>
    </row>
    <row r="49" spans="2:12" ht="45.75" customHeight="1" x14ac:dyDescent="0.35">
      <c r="B49" s="150" t="s">
        <v>41</v>
      </c>
      <c r="C49" s="153"/>
      <c r="D49" s="152" t="s">
        <v>43</v>
      </c>
      <c r="E49" s="100"/>
      <c r="F49" s="100"/>
      <c r="G49" s="100"/>
      <c r="H49" s="101"/>
      <c r="I49" s="158" t="s">
        <v>42</v>
      </c>
      <c r="J49" s="101"/>
      <c r="K49" s="156"/>
      <c r="L49" s="157" t="s">
        <v>60</v>
      </c>
    </row>
    <row r="50" spans="2:12" ht="31.5" customHeight="1" x14ac:dyDescent="0.35">
      <c r="B50" s="154"/>
      <c r="C50" s="154"/>
      <c r="D50" s="154"/>
      <c r="E50" s="102"/>
      <c r="F50" s="100"/>
      <c r="G50" s="100"/>
      <c r="H50" s="101"/>
      <c r="I50" s="101"/>
      <c r="J50" s="101"/>
      <c r="K50" s="102"/>
    </row>
  </sheetData>
  <mergeCells count="32">
    <mergeCell ref="B4:K4"/>
    <mergeCell ref="L8:L10"/>
    <mergeCell ref="B3:K3"/>
    <mergeCell ref="B2:K2"/>
    <mergeCell ref="G8:G10"/>
    <mergeCell ref="F8:F10"/>
    <mergeCell ref="E5:G5"/>
    <mergeCell ref="D6:D7"/>
    <mergeCell ref="K8:K10"/>
    <mergeCell ref="J8:J10"/>
    <mergeCell ref="B46:B47"/>
    <mergeCell ref="B25:B28"/>
    <mergeCell ref="D25:D28"/>
    <mergeCell ref="B29:B32"/>
    <mergeCell ref="D29:D32"/>
    <mergeCell ref="B38:B39"/>
    <mergeCell ref="B33:B37"/>
    <mergeCell ref="D33:D37"/>
    <mergeCell ref="B40:B41"/>
    <mergeCell ref="B42:B43"/>
    <mergeCell ref="B44:B45"/>
    <mergeCell ref="M8:M10"/>
    <mergeCell ref="B17:B19"/>
    <mergeCell ref="B11:C11"/>
    <mergeCell ref="B15:C15"/>
    <mergeCell ref="B16:C16"/>
    <mergeCell ref="D8:D10"/>
    <mergeCell ref="C22:C23"/>
    <mergeCell ref="B8:C10"/>
    <mergeCell ref="I8:I10"/>
    <mergeCell ref="H8:H10"/>
    <mergeCell ref="E8:E10"/>
  </mergeCells>
  <phoneticPr fontId="10" type="noConversion"/>
  <printOptions horizontalCentered="1" verticalCentered="1"/>
  <pageMargins left="0.23622047244094491" right="0.15748031496062992" top="0.35433070866141736" bottom="0" header="0.31496062992125984" footer="0.31496062992125984"/>
  <pageSetup paperSize="9" scale="45" orientation="landscape" horizontalDpi="300" verticalDpi="300" r:id="rId1"/>
  <colBreaks count="1" manualBreakCount="1">
    <brk id="14" min="1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Jasur Omonov</cp:lastModifiedBy>
  <cp:lastPrinted>2024-10-28T12:56:14Z</cp:lastPrinted>
  <dcterms:created xsi:type="dcterms:W3CDTF">2015-06-05T18:17:20Z</dcterms:created>
  <dcterms:modified xsi:type="dcterms:W3CDTF">2025-10-02T07:03:03Z</dcterms:modified>
</cp:coreProperties>
</file>